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tables/table3.xml" ContentType="application/vnd.openxmlformats-officedocument.spreadsheetml.table+xml"/>
  <Override PartName="/xl/queryTables/queryTable2.xml" ContentType="application/vnd.openxmlformats-officedocument.spreadsheetml.queryTable+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D:\A.Ouf\Alu Sys Feasibility Study\"/>
    </mc:Choice>
  </mc:AlternateContent>
  <xr:revisionPtr revIDLastSave="0" documentId="13_ncr:1_{3FC0951B-5314-47F5-A7AA-D9696311F4AB}" xr6:coauthVersionLast="47" xr6:coauthVersionMax="47" xr10:uidLastSave="{00000000-0000-0000-0000-000000000000}"/>
  <bookViews>
    <workbookView xWindow="-120" yWindow="-120" windowWidth="29040" windowHeight="15840" tabRatio="922" activeTab="9" xr2:uid="{00000000-000D-0000-FFFF-FFFF00000000}"/>
  </bookViews>
  <sheets>
    <sheet name="Introduction" sheetId="2" r:id="rId1"/>
    <sheet name="Define" sheetId="3" r:id="rId2"/>
    <sheet name="Brief" sheetId="59" r:id="rId3"/>
    <sheet name="Products" sheetId="4" r:id="rId4"/>
    <sheet name="Techno" sheetId="56" r:id="rId5"/>
    <sheet name="Table 1" sheetId="57" r:id="rId6"/>
    <sheet name="Table003 (Page 4)" sheetId="58" r:id="rId7"/>
    <sheet name="PESTIL" sheetId="5" r:id="rId8"/>
    <sheet name="Market" sheetId="6" r:id="rId9"/>
    <sheet name="Market-Strtgy" sheetId="54" r:id="rId10"/>
    <sheet name="Staff" sheetId="7" r:id="rId11"/>
    <sheet name="TL" sheetId="8" r:id="rId12"/>
    <sheet name="Technical" sheetId="9" r:id="rId13"/>
    <sheet name="BM" sheetId="10" r:id="rId14"/>
    <sheet name="Risk" sheetId="11" r:id="rId15"/>
    <sheet name="Abilities" sheetId="12" r:id="rId16"/>
    <sheet name="PL&amp;BS" sheetId="13" r:id="rId17"/>
    <sheet name="Finance" sheetId="1" r:id="rId18"/>
    <sheet name="Results &amp; Recommedations" sheetId="55" r:id="rId19"/>
  </sheets>
  <definedNames>
    <definedName name="ExternalData_1" localSheetId="5" hidden="1">'Table 1'!$A$1:$F$23</definedName>
    <definedName name="ExternalData_1" localSheetId="6" hidden="1">'Table003 (Page 4)'!$A$1:$D$8</definedName>
    <definedName name="OLE_LINK1" localSheetId="3">Products!$B$2</definedName>
    <definedName name="OLE_LINK1" localSheetId="4">Techno!#REF!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8" i="13" l="1"/>
  <c r="G31" i="13" s="1"/>
  <c r="F8" i="13"/>
  <c r="F31" i="13" s="1"/>
  <c r="E8" i="13"/>
  <c r="E31" i="13"/>
  <c r="G14" i="13"/>
  <c r="F14" i="13"/>
  <c r="E14" i="13"/>
  <c r="E32" i="13" s="1"/>
  <c r="D50" i="13"/>
  <c r="D8" i="13"/>
  <c r="D14" i="13"/>
  <c r="D32" i="13" s="1"/>
  <c r="C50" i="13"/>
  <c r="C31" i="13"/>
  <c r="C8" i="13"/>
  <c r="C52" i="13"/>
  <c r="C14" i="13"/>
  <c r="C32" i="13" s="1"/>
  <c r="D31" i="13"/>
  <c r="D12" i="7"/>
  <c r="D8" i="1"/>
  <c r="E52" i="13"/>
  <c r="F52" i="13"/>
  <c r="G52" i="13"/>
  <c r="D52" i="13"/>
  <c r="E51" i="13"/>
  <c r="F51" i="13"/>
  <c r="G51" i="13"/>
  <c r="D51" i="13"/>
  <c r="C51" i="13"/>
  <c r="D30" i="13"/>
  <c r="E30" i="13"/>
  <c r="F30" i="13"/>
  <c r="G30" i="13"/>
  <c r="C30" i="13"/>
  <c r="F32" i="13"/>
  <c r="G32" i="13"/>
  <c r="D33" i="13"/>
  <c r="E33" i="13"/>
  <c r="F33" i="13"/>
  <c r="G33" i="13"/>
  <c r="C33" i="13"/>
  <c r="D9" i="13"/>
  <c r="E9" i="13" s="1"/>
  <c r="F9" i="13" s="1"/>
  <c r="G9" i="13" s="1"/>
  <c r="M4" i="13"/>
  <c r="J5" i="13" s="1"/>
  <c r="X12" i="13"/>
  <c r="M13" i="13"/>
  <c r="M14" i="13" s="1"/>
  <c r="M15" i="13" s="1"/>
  <c r="N13" i="13"/>
  <c r="N14" i="13" s="1"/>
  <c r="N15" i="13" s="1"/>
  <c r="O13" i="13"/>
  <c r="O14" i="13" s="1"/>
  <c r="O15" i="13" s="1"/>
  <c r="P13" i="13"/>
  <c r="P14" i="13" s="1"/>
  <c r="P15" i="13" s="1"/>
  <c r="Q13" i="13"/>
  <c r="Q14" i="13" s="1"/>
  <c r="Q15" i="13" s="1"/>
  <c r="R13" i="13"/>
  <c r="R14" i="13" s="1"/>
  <c r="R15" i="13" s="1"/>
  <c r="S13" i="13"/>
  <c r="S14" i="13" s="1"/>
  <c r="S15" i="13" s="1"/>
  <c r="T13" i="13"/>
  <c r="T14" i="13" s="1"/>
  <c r="T15" i="13" s="1"/>
  <c r="U13" i="13"/>
  <c r="U14" i="13" s="1"/>
  <c r="U15" i="13" s="1"/>
  <c r="V13" i="13"/>
  <c r="V14" i="13" s="1"/>
  <c r="V15" i="13" s="1"/>
  <c r="W13" i="13"/>
  <c r="W14" i="13" s="1"/>
  <c r="W15" i="13" s="1"/>
  <c r="L13" i="13"/>
  <c r="S11" i="13"/>
  <c r="T11" i="13" s="1"/>
  <c r="U11" i="13" s="1"/>
  <c r="V11" i="13" s="1"/>
  <c r="W11" i="13" s="1"/>
  <c r="S62" i="5"/>
  <c r="T62" i="5" s="1"/>
  <c r="U62" i="5" s="1"/>
  <c r="S28" i="5"/>
  <c r="T28" i="5" s="1"/>
  <c r="U28" i="5" s="1"/>
  <c r="G7" i="58"/>
  <c r="H7" i="58"/>
  <c r="H6" i="58"/>
  <c r="G6" i="58"/>
  <c r="F19" i="5"/>
  <c r="F20" i="5"/>
  <c r="F21" i="5"/>
  <c r="E19" i="5"/>
  <c r="E20" i="5"/>
  <c r="E21" i="5"/>
  <c r="D19" i="5"/>
  <c r="D20" i="5"/>
  <c r="D21" i="5"/>
  <c r="C19" i="5"/>
  <c r="C20" i="5"/>
  <c r="C21" i="5"/>
  <c r="E8" i="58"/>
  <c r="B26" i="4"/>
  <c r="B27" i="4"/>
  <c r="B28" i="4"/>
  <c r="B29" i="4"/>
  <c r="B30" i="4"/>
  <c r="B32" i="4"/>
  <c r="B8" i="4"/>
  <c r="B9" i="4"/>
  <c r="B10" i="4"/>
  <c r="B11" i="4"/>
  <c r="B12" i="4"/>
  <c r="B13" i="4"/>
  <c r="B14" i="4"/>
  <c r="B15" i="4"/>
  <c r="B16" i="4"/>
  <c r="B17" i="4"/>
  <c r="B18" i="4"/>
  <c r="B19" i="4"/>
  <c r="B20" i="4"/>
  <c r="B21" i="4"/>
  <c r="B22" i="4"/>
  <c r="B23" i="4"/>
  <c r="B24" i="4"/>
  <c r="B25" i="4"/>
  <c r="B31" i="4"/>
  <c r="B7" i="4"/>
  <c r="G34" i="13" l="1"/>
  <c r="F34" i="13"/>
  <c r="E34" i="13"/>
  <c r="D34" i="13"/>
  <c r="C34" i="13"/>
  <c r="X11" i="13"/>
  <c r="J11" i="13" s="1"/>
  <c r="X13" i="13"/>
  <c r="J13" i="13" s="1"/>
  <c r="L14" i="13"/>
  <c r="L15" i="13" s="1"/>
  <c r="X15" i="13" s="1"/>
  <c r="J15" i="13" s="1"/>
  <c r="J12" i="13"/>
  <c r="I5" i="13"/>
  <c r="J21" i="13" l="1"/>
  <c r="J18" i="13"/>
  <c r="J19" i="13"/>
  <c r="J17" i="13"/>
  <c r="X14" i="13"/>
  <c r="I14" i="13" s="1"/>
  <c r="J23" i="13"/>
  <c r="J25" i="13"/>
  <c r="I15" i="13"/>
  <c r="I13" i="13"/>
  <c r="I11" i="13"/>
  <c r="I12" i="13"/>
  <c r="J24" i="13"/>
  <c r="J27" i="13"/>
  <c r="H5" i="13"/>
  <c r="J30" i="13" l="1"/>
  <c r="J33" i="13"/>
  <c r="J29" i="13"/>
  <c r="J31" i="13"/>
  <c r="I17" i="13"/>
  <c r="I19" i="13"/>
  <c r="I21" i="13"/>
  <c r="I33" i="13" s="1"/>
  <c r="I20" i="13"/>
  <c r="I18" i="13"/>
  <c r="I30" i="13" s="1"/>
  <c r="I16" i="13"/>
  <c r="J14" i="13"/>
  <c r="X16" i="13"/>
  <c r="I27" i="13"/>
  <c r="I25" i="13"/>
  <c r="I26" i="13"/>
  <c r="H13" i="13"/>
  <c r="H14" i="13"/>
  <c r="H11" i="13"/>
  <c r="H12" i="13"/>
  <c r="H15" i="13"/>
  <c r="I24" i="13"/>
  <c r="I23" i="13"/>
  <c r="I29" i="13" s="1"/>
  <c r="I32" i="13" l="1"/>
  <c r="I31" i="13"/>
  <c r="I34" i="13" s="1"/>
  <c r="K15" i="13"/>
  <c r="H21" i="13"/>
  <c r="K21" i="13" s="1"/>
  <c r="G41" i="13" s="1"/>
  <c r="J20" i="13"/>
  <c r="H17" i="13"/>
  <c r="K17" i="13" s="1"/>
  <c r="C41" i="13" s="1"/>
  <c r="K12" i="13"/>
  <c r="H18" i="13"/>
  <c r="K18" i="13" s="1"/>
  <c r="D41" i="13" s="1"/>
  <c r="H20" i="13"/>
  <c r="K20" i="13" s="1"/>
  <c r="F41" i="13" s="1"/>
  <c r="K13" i="13"/>
  <c r="H19" i="13"/>
  <c r="K19" i="13" s="1"/>
  <c r="E41" i="13" s="1"/>
  <c r="K14" i="13"/>
  <c r="K11" i="13"/>
  <c r="H16" i="13"/>
  <c r="J16" i="13"/>
  <c r="J26" i="13"/>
  <c r="J28" i="13" s="1"/>
  <c r="J22" i="13"/>
  <c r="I28" i="13"/>
  <c r="I22" i="13"/>
  <c r="H26" i="13"/>
  <c r="H25" i="13"/>
  <c r="K25" i="13" s="1"/>
  <c r="H27" i="13"/>
  <c r="K27" i="13" s="1"/>
  <c r="H24" i="13"/>
  <c r="K24" i="13" s="1"/>
  <c r="H23" i="13"/>
  <c r="E11" i="13" l="1"/>
  <c r="E40" i="13"/>
  <c r="E43" i="13" s="1"/>
  <c r="F40" i="13"/>
  <c r="F43" i="13" s="1"/>
  <c r="D16" i="13"/>
  <c r="D11" i="13"/>
  <c r="D40" i="13"/>
  <c r="D43" i="13" s="1"/>
  <c r="C40" i="13"/>
  <c r="C43" i="13" s="1"/>
  <c r="G40" i="13"/>
  <c r="G43" i="13" s="1"/>
  <c r="G16" i="13"/>
  <c r="J32" i="13"/>
  <c r="J34" i="13" s="1"/>
  <c r="H29" i="13"/>
  <c r="K8" i="13"/>
  <c r="C11" i="13"/>
  <c r="H30" i="13"/>
  <c r="K30" i="13" s="1"/>
  <c r="H33" i="13"/>
  <c r="K33" i="13" s="1"/>
  <c r="H32" i="13"/>
  <c r="H31" i="13"/>
  <c r="K31" i="13" s="1"/>
  <c r="F11" i="13"/>
  <c r="K26" i="13"/>
  <c r="K16" i="13"/>
  <c r="H28" i="13"/>
  <c r="K23" i="13"/>
  <c r="H22" i="13"/>
  <c r="D18" i="13" l="1"/>
  <c r="G22" i="13"/>
  <c r="G45" i="13"/>
  <c r="E18" i="13"/>
  <c r="K32" i="13"/>
  <c r="C16" i="13"/>
  <c r="D22" i="13"/>
  <c r="D45" i="13"/>
  <c r="E22" i="13"/>
  <c r="E45" i="13"/>
  <c r="G18" i="13"/>
  <c r="G44" i="13" s="1"/>
  <c r="G42" i="13" s="1"/>
  <c r="E16" i="13"/>
  <c r="G11" i="13"/>
  <c r="F18" i="13"/>
  <c r="F16" i="13"/>
  <c r="K29" i="13"/>
  <c r="H34" i="13"/>
  <c r="K34" i="13" s="1"/>
  <c r="K22" i="13"/>
  <c r="K28" i="13"/>
  <c r="F44" i="13" l="1"/>
  <c r="F42" i="13" s="1"/>
  <c r="G50" i="13"/>
  <c r="E44" i="13"/>
  <c r="E42" i="13" s="1"/>
  <c r="F50" i="13"/>
  <c r="E50" i="13"/>
  <c r="D44" i="13"/>
  <c r="D42" i="13" s="1"/>
  <c r="C22" i="13"/>
  <c r="C23" i="13" s="1"/>
  <c r="C24" i="13" s="1"/>
  <c r="C4" i="13" s="1"/>
  <c r="C45" i="13"/>
  <c r="C18" i="13"/>
  <c r="F22" i="13"/>
  <c r="F45" i="13"/>
  <c r="C44" i="13" l="1"/>
  <c r="C42" i="13" s="1"/>
  <c r="C54" i="13"/>
  <c r="D53" i="13" s="1"/>
  <c r="D21" i="13"/>
  <c r="D23" i="13" s="1"/>
  <c r="D24" i="13" s="1"/>
  <c r="D4" i="13" s="1"/>
  <c r="E21" i="13"/>
  <c r="D54" i="13" l="1"/>
  <c r="E53" i="13" s="1"/>
  <c r="E54" i="13" s="1"/>
  <c r="F53" i="13" s="1"/>
  <c r="F54" i="13" s="1"/>
  <c r="G53" i="13" s="1"/>
  <c r="G54" i="13" s="1"/>
  <c r="F21" i="13"/>
  <c r="E23" i="13"/>
  <c r="E24" i="13" s="1"/>
  <c r="E4" i="13" s="1"/>
  <c r="G21" i="13" l="1"/>
  <c r="G23" i="13" s="1"/>
  <c r="G24" i="13" s="1"/>
  <c r="G4" i="13" s="1"/>
  <c r="F23" i="13"/>
  <c r="F24" i="13" s="1"/>
  <c r="F4" i="13"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Ahmed Abuouf</author>
  </authors>
  <commentList>
    <comment ref="D4" authorId="0" shapeId="0" xr:uid="{E3A29999-A846-4BD8-972F-E235C2196A9B}">
      <text>
        <r>
          <rPr>
            <b/>
            <sz val="9"/>
            <color indexed="81"/>
            <rFont val="Tahoma"/>
            <family val="2"/>
          </rPr>
          <t>Ahmed Abuouf:</t>
        </r>
        <r>
          <rPr>
            <sz val="9"/>
            <color indexed="81"/>
            <rFont val="Tahoma"/>
            <family val="2"/>
          </rPr>
          <t xml:space="preserve">
يكتب هنا اسم المشروع أو الفكرة</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002EFD0-C108-44F9-9A90-BA32594AEEDA}" keepAlive="1" name="Query - Table 1" description="Connection to the 'Table 1' query in the workbook." type="5" refreshedVersion="8" background="1" saveData="1">
    <dbPr connection="Provider=Microsoft.Mashup.OleDb.1;Data Source=$Workbook$;Location=&quot;Table 1&quot;;Extended Properties=&quot;&quot;" command="SELECT * FROM [Table 1]"/>
  </connection>
  <connection id="2" xr16:uid="{2C91BFDC-AE9C-46D3-B378-F7C84FBEC7A6}" keepAlive="1" name="Query - Table003 (Page 4)" description="Connection to the 'Table003 (Page 4)' query in the workbook." type="5" refreshedVersion="8" background="1" saveData="1">
    <dbPr connection="Provider=Microsoft.Mashup.OleDb.1;Data Source=$Workbook$;Location=&quot;Table003 (Page 4)&quot;;Extended Properties=&quot;&quot;" command="SELECT * FROM [Table003 (Page 4)]"/>
  </connection>
</connections>
</file>

<file path=xl/sharedStrings.xml><?xml version="1.0" encoding="utf-8"?>
<sst xmlns="http://schemas.openxmlformats.org/spreadsheetml/2006/main" count="641" uniqueCount="533">
  <si>
    <r>
      <t>1-</t>
    </r>
    <r>
      <rPr>
        <b/>
        <sz val="7"/>
        <color rgb="FF2F5496"/>
        <rFont val="Times New Roman"/>
        <family val="1"/>
      </rPr>
      <t xml:space="preserve">   </t>
    </r>
    <r>
      <rPr>
        <b/>
        <sz val="16"/>
        <color rgb="FF2F5496"/>
        <rFont val="Times New Roman"/>
        <family val="1"/>
      </rPr>
      <t>المعلومات العامة</t>
    </r>
  </si>
  <si>
    <r>
      <t>·</t>
    </r>
    <r>
      <rPr>
        <b/>
        <sz val="7"/>
        <color rgb="FF595959"/>
        <rFont val="Times New Roman"/>
        <family val="1"/>
      </rPr>
      <t xml:space="preserve">        </t>
    </r>
    <r>
      <rPr>
        <b/>
        <sz val="13"/>
        <color rgb="FF595959"/>
        <rFont val="Times New Roman"/>
        <family val="1"/>
      </rPr>
      <t xml:space="preserve">اسم المشروع </t>
    </r>
  </si>
  <si>
    <t>.........................................................................................................................................................</t>
  </si>
  <si>
    <r>
      <t>·</t>
    </r>
    <r>
      <rPr>
        <b/>
        <sz val="7"/>
        <color rgb="FF595959"/>
        <rFont val="Times New Roman"/>
        <family val="1"/>
      </rPr>
      <t xml:space="preserve">        </t>
    </r>
    <r>
      <rPr>
        <b/>
        <sz val="13"/>
        <color rgb="FF595959"/>
        <rFont val="Times New Roman"/>
        <family val="1"/>
      </rPr>
      <t xml:space="preserve">اسم صاحب المشروع </t>
    </r>
  </si>
  <si>
    <r>
      <t>·</t>
    </r>
    <r>
      <rPr>
        <b/>
        <sz val="7"/>
        <color rgb="FF595959"/>
        <rFont val="Times New Roman"/>
        <family val="1"/>
      </rPr>
      <t xml:space="preserve">        </t>
    </r>
    <r>
      <rPr>
        <b/>
        <sz val="13"/>
        <color rgb="FF595959"/>
        <rFont val="Times New Roman"/>
        <family val="1"/>
      </rPr>
      <t>فكرة المشروع</t>
    </r>
  </si>
  <si>
    <r>
      <t>·</t>
    </r>
    <r>
      <rPr>
        <b/>
        <sz val="7"/>
        <color rgb="FF595959"/>
        <rFont val="Times New Roman"/>
        <family val="1"/>
      </rPr>
      <t xml:space="preserve">        </t>
    </r>
    <r>
      <rPr>
        <b/>
        <sz val="13"/>
        <color rgb="FF595959"/>
        <rFont val="Times New Roman"/>
        <family val="1"/>
      </rPr>
      <t>سبب اختيار الفكرة</t>
    </r>
  </si>
  <si>
    <r>
      <t>·</t>
    </r>
    <r>
      <rPr>
        <b/>
        <sz val="7"/>
        <color rgb="FF595959"/>
        <rFont val="Times New Roman"/>
        <family val="1"/>
      </rPr>
      <t xml:space="preserve">        </t>
    </r>
    <r>
      <rPr>
        <b/>
        <sz val="13"/>
        <color rgb="FF595959"/>
        <rFont val="Times New Roman"/>
        <family val="1"/>
      </rPr>
      <t>الشكل القانوني للمشروع: مؤسسة/ شركة</t>
    </r>
  </si>
  <si>
    <r>
      <t>·</t>
    </r>
    <r>
      <rPr>
        <b/>
        <sz val="7"/>
        <color rgb="FF595959"/>
        <rFont val="Times New Roman"/>
        <family val="1"/>
      </rPr>
      <t xml:space="preserve">        </t>
    </r>
    <r>
      <rPr>
        <b/>
        <sz val="13"/>
        <color rgb="FF595959"/>
        <rFont val="Times New Roman"/>
        <family val="1"/>
      </rPr>
      <t>أسماء الشركاء (ان وجد) دور كل شريك ونسبته</t>
    </r>
  </si>
  <si>
    <t>م.</t>
  </si>
  <si>
    <t>اسم الشريك</t>
  </si>
  <si>
    <t>دوره</t>
  </si>
  <si>
    <t>معلومات إضافية:</t>
  </si>
  <si>
    <t>2- الملخص التنفيذي:</t>
  </si>
  <si>
    <t>تقدم في الملخص التنفيذي لمحه عامة عن محتوى دراسة الجدوى. يفضل كتابة هذا القسم بعد الانتهاء من جميع اجزاء دراسة الجدوى.</t>
  </si>
  <si>
    <t>3- وصف المنتجات والخدمات:</t>
  </si>
  <si>
    <t>اسم المنتج</t>
  </si>
  <si>
    <t>وصفه</t>
  </si>
  <si>
    <r>
      <t>·</t>
    </r>
    <r>
      <rPr>
        <b/>
        <sz val="7"/>
        <color rgb="FF595959"/>
        <rFont val="Times New Roman"/>
        <family val="1"/>
      </rPr>
      <t xml:space="preserve">        </t>
    </r>
    <r>
      <rPr>
        <b/>
        <sz val="13"/>
        <color rgb="FF595959"/>
        <rFont val="Times New Roman"/>
        <family val="1"/>
      </rPr>
      <t>ماهي الخصائص الفريدة لمنتجاتك او خدماتك؟</t>
    </r>
  </si>
  <si>
    <t>خصائصه الفريدة</t>
  </si>
  <si>
    <r>
      <t>·</t>
    </r>
    <r>
      <rPr>
        <b/>
        <sz val="7"/>
        <color rgb="FF595959"/>
        <rFont val="Times New Roman"/>
        <family val="1"/>
      </rPr>
      <t xml:space="preserve">        </t>
    </r>
    <r>
      <rPr>
        <b/>
        <sz val="13"/>
        <color rgb="FF595959"/>
        <rFont val="Times New Roman"/>
        <family val="1"/>
      </rPr>
      <t>ماهي القيمة المضافة لمنتجاتك؟</t>
    </r>
  </si>
  <si>
    <t>القيمة المضافة</t>
  </si>
  <si>
    <r>
      <t>·</t>
    </r>
    <r>
      <rPr>
        <b/>
        <sz val="7"/>
        <color rgb="FF595959"/>
        <rFont val="Times New Roman"/>
        <family val="1"/>
      </rPr>
      <t xml:space="preserve">        </t>
    </r>
    <r>
      <rPr>
        <b/>
        <sz val="13"/>
        <color rgb="FF595959"/>
        <rFont val="Times New Roman"/>
        <family val="1"/>
      </rPr>
      <t>كيف سيستفيد العميل من منتجاتك او خدماتك؟</t>
    </r>
  </si>
  <si>
    <t>فائدته للعميل</t>
  </si>
  <si>
    <t>4- تأثير التقنية  </t>
  </si>
  <si>
    <r>
      <t>·</t>
    </r>
    <r>
      <rPr>
        <b/>
        <sz val="7"/>
        <color rgb="FF595959"/>
        <rFont val="Times New Roman"/>
        <family val="1"/>
      </rPr>
      <t xml:space="preserve">        </t>
    </r>
    <r>
      <rPr>
        <b/>
        <sz val="13"/>
        <color rgb="FF595959"/>
        <rFont val="Times New Roman"/>
        <family val="1"/>
      </rPr>
      <t>هل للتقنية اي تأثيرات سلبية على منتجاتك أو خدماتك؟</t>
    </r>
  </si>
  <si>
    <r>
      <t>·</t>
    </r>
    <r>
      <rPr>
        <b/>
        <sz val="7"/>
        <color rgb="FF595959"/>
        <rFont val="Times New Roman"/>
        <family val="1"/>
      </rPr>
      <t xml:space="preserve">        </t>
    </r>
    <r>
      <rPr>
        <b/>
        <sz val="13"/>
        <color rgb="FF595959"/>
        <rFont val="Times New Roman"/>
        <family val="1"/>
      </rPr>
      <t>التصنيف الائتماني</t>
    </r>
  </si>
  <si>
    <t>6- سوق المنتج/ الخدمة</t>
  </si>
  <si>
    <t>حجم السوق المحلي</t>
  </si>
  <si>
    <t>حجم السوق المستورد</t>
  </si>
  <si>
    <t>حجم السوق الكلي</t>
  </si>
  <si>
    <r>
      <t>·</t>
    </r>
    <r>
      <rPr>
        <b/>
        <sz val="7"/>
        <color rgb="FF595959"/>
        <rFont val="Times New Roman"/>
        <family val="1"/>
      </rPr>
      <t xml:space="preserve">        </t>
    </r>
    <r>
      <rPr>
        <b/>
        <sz val="13"/>
        <color rgb="FF595959"/>
        <rFont val="Times New Roman"/>
        <family val="1"/>
      </rPr>
      <t>كم تشكل المنتجات المحلية من السوق؟</t>
    </r>
  </si>
  <si>
    <r>
      <t>·</t>
    </r>
    <r>
      <rPr>
        <b/>
        <sz val="7"/>
        <color rgb="FF595959"/>
        <rFont val="Times New Roman"/>
        <family val="1"/>
      </rPr>
      <t xml:space="preserve">        </t>
    </r>
    <r>
      <rPr>
        <b/>
        <sz val="13"/>
        <color rgb="FF595959"/>
        <rFont val="Times New Roman"/>
        <family val="1"/>
      </rPr>
      <t>كم تشكل المنتجات المستوردة من السوق؟</t>
    </r>
  </si>
  <si>
    <r>
      <t>·</t>
    </r>
    <r>
      <rPr>
        <b/>
        <sz val="7"/>
        <color rgb="FF595959"/>
        <rFont val="Times New Roman"/>
        <family val="1"/>
      </rPr>
      <t xml:space="preserve">        </t>
    </r>
    <r>
      <rPr>
        <b/>
        <sz val="13"/>
        <color rgb="FF595959"/>
        <rFont val="Times New Roman"/>
        <family val="1"/>
      </rPr>
      <t>كم حجم الطلب في السنوات الماضية؟</t>
    </r>
  </si>
  <si>
    <r>
      <t>·</t>
    </r>
    <r>
      <rPr>
        <b/>
        <sz val="7"/>
        <color rgb="FF595959"/>
        <rFont val="Times New Roman"/>
        <family val="1"/>
      </rPr>
      <t xml:space="preserve">        </t>
    </r>
    <r>
      <rPr>
        <b/>
        <sz val="13"/>
        <color rgb="FF595959"/>
        <rFont val="Times New Roman"/>
        <family val="1"/>
      </rPr>
      <t>هل الطلب اكثر من العرض أو العكس؟</t>
    </r>
  </si>
  <si>
    <r>
      <t>·</t>
    </r>
    <r>
      <rPr>
        <b/>
        <sz val="7"/>
        <color rgb="FF595959"/>
        <rFont val="Times New Roman"/>
        <family val="1"/>
      </rPr>
      <t xml:space="preserve">        </t>
    </r>
    <r>
      <rPr>
        <b/>
        <sz val="13"/>
        <color rgb="FF595959"/>
        <rFont val="Times New Roman"/>
        <family val="1"/>
      </rPr>
      <t>ماهي دوافع الشراء للعميل؟</t>
    </r>
  </si>
  <si>
    <r>
      <t>·</t>
    </r>
    <r>
      <rPr>
        <b/>
        <sz val="7"/>
        <color rgb="FF595959"/>
        <rFont val="Times New Roman"/>
        <family val="1"/>
      </rPr>
      <t xml:space="preserve">        </t>
    </r>
    <r>
      <rPr>
        <b/>
        <sz val="13"/>
        <color rgb="FF595959"/>
        <rFont val="Times New Roman"/>
        <family val="1"/>
      </rPr>
      <t>لماذا سوف يختارك العميل (ما الذي يميزك عن منافسيك)؟</t>
    </r>
  </si>
  <si>
    <t>7- استراتيجية التسويق</t>
  </si>
  <si>
    <r>
      <t>·</t>
    </r>
    <r>
      <rPr>
        <b/>
        <sz val="7"/>
        <color rgb="FF595959"/>
        <rFont val="Times New Roman"/>
        <family val="1"/>
      </rPr>
      <t xml:space="preserve">        </t>
    </r>
    <r>
      <rPr>
        <b/>
        <sz val="13"/>
        <color rgb="FF595959"/>
        <rFont val="Times New Roman"/>
        <family val="1"/>
      </rPr>
      <t>ماهي الطرق التسويقية التي ستستخدمها؟</t>
    </r>
  </si>
  <si>
    <r>
      <t>·</t>
    </r>
    <r>
      <rPr>
        <b/>
        <sz val="7"/>
        <color rgb="FF595959"/>
        <rFont val="Times New Roman"/>
        <family val="1"/>
      </rPr>
      <t xml:space="preserve">        </t>
    </r>
    <r>
      <rPr>
        <b/>
        <sz val="13"/>
        <color rgb="FF595959"/>
        <rFont val="Times New Roman"/>
        <family val="1"/>
      </rPr>
      <t>هل الطرق التسويقية المستخدمة تتناسب مع الفئة المستهدفة؟</t>
    </r>
  </si>
  <si>
    <r>
      <t>·</t>
    </r>
    <r>
      <rPr>
        <b/>
        <sz val="7"/>
        <color rgb="FF595959"/>
        <rFont val="Times New Roman"/>
        <family val="1"/>
      </rPr>
      <t xml:space="preserve">        </t>
    </r>
    <r>
      <rPr>
        <b/>
        <sz val="13"/>
        <color rgb="FF595959"/>
        <rFont val="Times New Roman"/>
        <family val="1"/>
      </rPr>
      <t>كيف تتمكن من تمييز نفسك عن منافسيك؟</t>
    </r>
  </si>
  <si>
    <t>8- الشركة والطاقم</t>
  </si>
  <si>
    <r>
      <t>·</t>
    </r>
    <r>
      <rPr>
        <b/>
        <sz val="7"/>
        <color rgb="FF595959"/>
        <rFont val="Times New Roman"/>
        <family val="1"/>
      </rPr>
      <t xml:space="preserve">        </t>
    </r>
    <r>
      <rPr>
        <b/>
        <sz val="11"/>
        <color rgb="FF595959"/>
        <rFont val="Arial"/>
        <family val="2"/>
      </rPr>
      <t>كم العدد الذي سوف تحتاجه من الموظفين في الثلاث شهور الاولى؟</t>
    </r>
  </si>
  <si>
    <t>المسمى الوظيفي</t>
  </si>
  <si>
    <t>العدد</t>
  </si>
  <si>
    <t>المجموع</t>
  </si>
  <si>
    <r>
      <t>·</t>
    </r>
    <r>
      <rPr>
        <b/>
        <sz val="7"/>
        <color rgb="FF595959"/>
        <rFont val="Times New Roman"/>
        <family val="1"/>
      </rPr>
      <t xml:space="preserve">        </t>
    </r>
    <r>
      <rPr>
        <b/>
        <sz val="13"/>
        <color rgb="FF595959"/>
        <rFont val="Times New Roman"/>
        <family val="1"/>
      </rPr>
      <t>كم العدد الذي سوف تحتاجه من الموظفين في الست شهور الاولى؟</t>
    </r>
  </si>
  <si>
    <r>
      <t>·</t>
    </r>
    <r>
      <rPr>
        <b/>
        <sz val="7"/>
        <color rgb="FF595959"/>
        <rFont val="Times New Roman"/>
        <family val="1"/>
      </rPr>
      <t xml:space="preserve">        </t>
    </r>
    <r>
      <rPr>
        <b/>
        <sz val="13"/>
        <color rgb="FF595959"/>
        <rFont val="Times New Roman"/>
        <family val="1"/>
      </rPr>
      <t>كم العدد الذي سوف تحتاجه من الموظفين في السنة الأولى؟</t>
    </r>
  </si>
  <si>
    <r>
      <t>·</t>
    </r>
    <r>
      <rPr>
        <b/>
        <sz val="7"/>
        <color rgb="FF595959"/>
        <rFont val="Times New Roman"/>
        <family val="1"/>
      </rPr>
      <t xml:space="preserve">        </t>
    </r>
    <r>
      <rPr>
        <b/>
        <sz val="13"/>
        <color rgb="FF595959"/>
        <rFont val="Times New Roman"/>
        <family val="1"/>
      </rPr>
      <t>ما هو الهيكل التنظيمي للشركة؟</t>
    </r>
  </si>
  <si>
    <r>
      <t>·</t>
    </r>
    <r>
      <rPr>
        <b/>
        <sz val="7"/>
        <color rgb="FF595959"/>
        <rFont val="Times New Roman"/>
        <family val="1"/>
      </rPr>
      <t xml:space="preserve">        </t>
    </r>
    <r>
      <rPr>
        <b/>
        <sz val="13"/>
        <color rgb="FF595959"/>
        <rFont val="Times New Roman"/>
        <family val="1"/>
      </rPr>
      <t>ماهي المهام الخاصة بكل موظف؟</t>
    </r>
  </si>
  <si>
    <r>
      <t>·</t>
    </r>
    <r>
      <rPr>
        <b/>
        <sz val="7"/>
        <color rgb="FF595959"/>
        <rFont val="Times New Roman"/>
        <family val="1"/>
      </rPr>
      <t xml:space="preserve">        </t>
    </r>
    <r>
      <rPr>
        <b/>
        <sz val="13"/>
        <color rgb="FF595959"/>
        <rFont val="Times New Roman"/>
        <family val="1"/>
      </rPr>
      <t>مانوع الكفاءات التي سوف تحتاجها لكل وظيفة؟</t>
    </r>
  </si>
  <si>
    <t>الكفاءات المطلوبة</t>
  </si>
  <si>
    <t>9- الجدول الزمني</t>
  </si>
  <si>
    <t>يهدف هذا القسم إلى تقديم إطار زمني للعمل بدقة واتقان لتنفيذ المنتج أو الخدمة المقدمة. لا يهدف هذا القسم إلى شمل جداول تفصيلية حيث سيتم تطويرها خلال تخطيط المشروع. يشمل هذا القسم بعض المعالم والإطارات الزمنية المستهدفة لغرض الإنجاز وهي أدلة إرشاديه فقط.</t>
  </si>
  <si>
    <t>المهمة</t>
  </si>
  <si>
    <t>التاريخ / الموعد المتوقع</t>
  </si>
  <si>
    <t>الانتهاء من خطة العمل التشغيلية</t>
  </si>
  <si>
    <t>الحصول على تمويل</t>
  </si>
  <si>
    <t>بدء التوظيف</t>
  </si>
  <si>
    <t>الافتتاح التجريبي</t>
  </si>
  <si>
    <t>الافتتاح النهائي</t>
  </si>
  <si>
    <t>10- القسم الفني</t>
  </si>
  <si>
    <t xml:space="preserve">يهدف هذا القسم إلى تقديم نظرة عامة حول عملية انتاج المنتج او الخدمة. </t>
  </si>
  <si>
    <r>
      <t>·</t>
    </r>
    <r>
      <rPr>
        <b/>
        <sz val="7"/>
        <color rgb="FF595959"/>
        <rFont val="Times New Roman"/>
        <family val="1"/>
      </rPr>
      <t xml:space="preserve">        </t>
    </r>
    <r>
      <rPr>
        <b/>
        <sz val="13"/>
        <color rgb="FF595959"/>
        <rFont val="Times New Roman"/>
        <family val="1"/>
      </rPr>
      <t>ما هو مكان المشروع؟</t>
    </r>
  </si>
  <si>
    <r>
      <t>·</t>
    </r>
    <r>
      <rPr>
        <b/>
        <sz val="7"/>
        <color rgb="FF595959"/>
        <rFont val="Times New Roman"/>
        <family val="1"/>
      </rPr>
      <t xml:space="preserve">        </t>
    </r>
    <r>
      <rPr>
        <b/>
        <sz val="13"/>
        <color rgb="FF595959"/>
        <rFont val="Times New Roman"/>
        <family val="1"/>
      </rPr>
      <t>هل مكان المشروع مناسب؟</t>
    </r>
  </si>
  <si>
    <r>
      <t>·</t>
    </r>
    <r>
      <rPr>
        <b/>
        <sz val="7"/>
        <color rgb="FF595959"/>
        <rFont val="Times New Roman"/>
        <family val="1"/>
      </rPr>
      <t xml:space="preserve">        </t>
    </r>
    <r>
      <rPr>
        <b/>
        <sz val="13"/>
        <color rgb="FF595959"/>
        <rFont val="Times New Roman"/>
        <family val="1"/>
      </rPr>
      <t>هل مكان المشروع يتناسب مع الفئة المستهدفة؟</t>
    </r>
  </si>
  <si>
    <r>
      <t>·</t>
    </r>
    <r>
      <rPr>
        <b/>
        <sz val="7"/>
        <color rgb="FF595959"/>
        <rFont val="Times New Roman"/>
        <family val="1"/>
      </rPr>
      <t xml:space="preserve">        </t>
    </r>
    <r>
      <rPr>
        <b/>
        <sz val="13"/>
        <color rgb="FF595959"/>
        <rFont val="Times New Roman"/>
        <family val="1"/>
      </rPr>
      <t>ماهي المواد التي سوف تحتاجها لإنتاج المنتج او تقديم الخدمة؟</t>
    </r>
  </si>
  <si>
    <t>المادة</t>
  </si>
  <si>
    <t>طريقة الحصول عليها</t>
  </si>
  <si>
    <t>الموردين</t>
  </si>
  <si>
    <r>
      <t>·</t>
    </r>
    <r>
      <rPr>
        <b/>
        <sz val="7"/>
        <color rgb="FF595959"/>
        <rFont val="Times New Roman"/>
        <family val="1"/>
      </rPr>
      <t xml:space="preserve">        </t>
    </r>
    <r>
      <rPr>
        <b/>
        <sz val="13"/>
        <color rgb="FF595959"/>
        <rFont val="Times New Roman"/>
        <family val="1"/>
      </rPr>
      <t>ماهي الادوات والآلات التي سوف تحتاجها للعمل؟</t>
    </r>
  </si>
  <si>
    <r>
      <t>·</t>
    </r>
    <r>
      <rPr>
        <b/>
        <sz val="7"/>
        <color rgb="FF595959"/>
        <rFont val="Times New Roman"/>
        <family val="1"/>
      </rPr>
      <t xml:space="preserve">        </t>
    </r>
    <r>
      <rPr>
        <b/>
        <sz val="13"/>
        <color rgb="FF595959"/>
        <rFont val="Times New Roman"/>
        <family val="1"/>
      </rPr>
      <t>تأثير القرارات الحكومية المتوقعة على المشروع على سبيل المثال (رسوم البلدية وضريبة القيمة المضافة...الخ)</t>
    </r>
  </si>
  <si>
    <t>11- نموذج الأعمال</t>
  </si>
  <si>
    <t>يهدف هذا القسم إلى وصف نموذج أعمال الشركة المقترح. وكيف سيحصد العمل الأرباح من المنتج أو الخدمة المقدمة.</t>
  </si>
  <si>
    <r>
      <t>·</t>
    </r>
    <r>
      <rPr>
        <b/>
        <sz val="7"/>
        <color rgb="FF595959"/>
        <rFont val="Times New Roman"/>
        <family val="1"/>
      </rPr>
      <t xml:space="preserve">        </t>
    </r>
    <r>
      <rPr>
        <b/>
        <sz val="13"/>
        <color rgb="FF595959"/>
        <rFont val="Times New Roman"/>
        <family val="1"/>
      </rPr>
      <t>كيف سوف تقدم منتجاتك او خدماتك؟</t>
    </r>
  </si>
  <si>
    <t>اسم المنتج/ الخدمة</t>
  </si>
  <si>
    <t>طريقة التقديم</t>
  </si>
  <si>
    <r>
      <t>·</t>
    </r>
    <r>
      <rPr>
        <b/>
        <sz val="7"/>
        <color rgb="FF595959"/>
        <rFont val="Times New Roman"/>
        <family val="1"/>
      </rPr>
      <t xml:space="preserve">        </t>
    </r>
    <r>
      <rPr>
        <b/>
        <sz val="13"/>
        <color rgb="FF595959"/>
        <rFont val="Times New Roman"/>
        <family val="1"/>
      </rPr>
      <t>كيف سوف تقوم بتوزيعها؟</t>
    </r>
  </si>
  <si>
    <t>طريقة التوزيع</t>
  </si>
  <si>
    <r>
      <t>·</t>
    </r>
    <r>
      <rPr>
        <b/>
        <sz val="7"/>
        <color rgb="FF595959"/>
        <rFont val="Times New Roman"/>
        <family val="1"/>
      </rPr>
      <t xml:space="preserve">        </t>
    </r>
    <r>
      <rPr>
        <b/>
        <sz val="13"/>
        <color rgb="FF595959"/>
        <rFont val="Times New Roman"/>
        <family val="1"/>
      </rPr>
      <t>كيف سوف تقوم بتسعيرها؟</t>
    </r>
  </si>
  <si>
    <t>طريقة التسعير</t>
  </si>
  <si>
    <r>
      <t>·</t>
    </r>
    <r>
      <rPr>
        <b/>
        <sz val="7"/>
        <color rgb="FF595959"/>
        <rFont val="Times New Roman"/>
        <family val="1"/>
      </rPr>
      <t xml:space="preserve">        </t>
    </r>
    <r>
      <rPr>
        <b/>
        <sz val="13"/>
        <color rgb="FF595959"/>
        <rFont val="Times New Roman"/>
        <family val="1"/>
      </rPr>
      <t>كيف سوف تحصل على الارباح؟</t>
    </r>
  </si>
  <si>
    <r>
      <t>·</t>
    </r>
    <r>
      <rPr>
        <b/>
        <sz val="7"/>
        <color rgb="FF595959"/>
        <rFont val="Times New Roman"/>
        <family val="1"/>
      </rPr>
      <t xml:space="preserve">        </t>
    </r>
    <r>
      <rPr>
        <b/>
        <sz val="13"/>
        <color rgb="FF595959"/>
        <rFont val="Times New Roman"/>
        <family val="1"/>
      </rPr>
      <t>ماهي القيمة التي سوف تحصل عليها؟ فقط ارباح؟</t>
    </r>
  </si>
  <si>
    <t>12- عوامل الخطر الهامة</t>
  </si>
  <si>
    <t>شرح للمخاطر الهامة التي تواجهه المشروع ( في الوقت الحالي أو في المستقبل). أغلب هذه المكونات ناتجة من التحاليل العلمية والعملية مثل SWOTوTOWS والتيتم شرحها في تدوينة سابقة</t>
  </si>
  <si>
    <r>
      <t>·</t>
    </r>
    <r>
      <rPr>
        <b/>
        <sz val="7"/>
        <color rgb="FF595959"/>
        <rFont val="Times New Roman"/>
        <family val="1"/>
      </rPr>
      <t xml:space="preserve">        </t>
    </r>
    <r>
      <rPr>
        <b/>
        <sz val="13"/>
        <color rgb="FF595959"/>
        <rFont val="Times New Roman"/>
        <family val="1"/>
      </rPr>
      <t>ماهي الخصائص الداخلية للشركة؟</t>
    </r>
  </si>
  <si>
    <r>
      <t>·</t>
    </r>
    <r>
      <rPr>
        <b/>
        <sz val="7"/>
        <color rgb="FF595959"/>
        <rFont val="Times New Roman"/>
        <family val="1"/>
      </rPr>
      <t xml:space="preserve">        </t>
    </r>
    <r>
      <rPr>
        <b/>
        <sz val="13"/>
        <color rgb="FF595959"/>
        <rFont val="Times New Roman"/>
        <family val="1"/>
      </rPr>
      <t>ماهي الخصائص الخارجية للسوق؟</t>
    </r>
  </si>
  <si>
    <r>
      <t>·</t>
    </r>
    <r>
      <rPr>
        <b/>
        <sz val="7"/>
        <color rgb="FF595959"/>
        <rFont val="Times New Roman"/>
        <family val="1"/>
      </rPr>
      <t xml:space="preserve">        </t>
    </r>
    <r>
      <rPr>
        <b/>
        <sz val="13"/>
        <color rgb="FF595959"/>
        <rFont val="Times New Roman"/>
        <family val="1"/>
      </rPr>
      <t>ماهي التوقعات الاقتصادية؟</t>
    </r>
  </si>
  <si>
    <t>** ملاحظة: تأكد أن تشرح كيفية الحد أو التقليل من كل خطر.</t>
  </si>
  <si>
    <t>13- القدرة</t>
  </si>
  <si>
    <t>يهدف هذا القسم الى معرفة مدى صعوبة تنفيذ المشروع وقدرتك على تنفيذه بنجاح  </t>
  </si>
  <si>
    <r>
      <t>·</t>
    </r>
    <r>
      <rPr>
        <b/>
        <sz val="7"/>
        <color rgb="FF595959"/>
        <rFont val="Times New Roman"/>
        <family val="1"/>
      </rPr>
      <t xml:space="preserve">        </t>
    </r>
    <r>
      <rPr>
        <b/>
        <sz val="13"/>
        <color rgb="FF595959"/>
        <rFont val="Times New Roman"/>
        <family val="1"/>
      </rPr>
      <t>هل لديك المهارات الكافية لتنفيذ المشروع؟</t>
    </r>
  </si>
  <si>
    <r>
      <t>·</t>
    </r>
    <r>
      <rPr>
        <b/>
        <sz val="7"/>
        <color rgb="FF595959"/>
        <rFont val="Times New Roman"/>
        <family val="1"/>
      </rPr>
      <t xml:space="preserve">        </t>
    </r>
    <r>
      <rPr>
        <b/>
        <sz val="13"/>
        <color rgb="FF595959"/>
        <rFont val="Times New Roman"/>
        <family val="1"/>
      </rPr>
      <t>هل يمكنك توفير المواد والادوات لتنفيذ المشروع؟</t>
    </r>
  </si>
  <si>
    <r>
      <t>·</t>
    </r>
    <r>
      <rPr>
        <b/>
        <sz val="7"/>
        <color rgb="FF595959"/>
        <rFont val="Times New Roman"/>
        <family val="1"/>
      </rPr>
      <t xml:space="preserve">        </t>
    </r>
    <r>
      <rPr>
        <b/>
        <sz val="13"/>
        <color rgb="FF595959"/>
        <rFont val="Times New Roman"/>
        <family val="1"/>
      </rPr>
      <t>هل تمتلك الخبرة الكافية لإتمام المشروع؟</t>
    </r>
  </si>
  <si>
    <r>
      <t>·</t>
    </r>
    <r>
      <rPr>
        <b/>
        <sz val="7"/>
        <color rgb="FF595959"/>
        <rFont val="Times New Roman"/>
        <family val="1"/>
      </rPr>
      <t xml:space="preserve">        </t>
    </r>
    <r>
      <rPr>
        <b/>
        <sz val="13"/>
        <color rgb="FF595959"/>
        <rFont val="Times New Roman"/>
        <family val="1"/>
      </rPr>
      <t>هل يمكنك توفير المال الكافي لبدء المشروع؟</t>
    </r>
  </si>
  <si>
    <t>14- التوقعات المالية</t>
  </si>
  <si>
    <t>توقعات المركز المالي:</t>
  </si>
  <si>
    <t>الأصول</t>
  </si>
  <si>
    <t>الأصول المتداولة</t>
  </si>
  <si>
    <t>الأصول الثابتة</t>
  </si>
  <si>
    <t>** ملاحظة: يجب أن تكون قيم إجمالي الأصول مساوية لقيمة إجمالي الخصوم وحقوق الملكية</t>
  </si>
  <si>
    <t>قائمة الدخل</t>
  </si>
  <si>
    <t>المبيعات</t>
  </si>
  <si>
    <t>(تكلفة المبيعات)</t>
  </si>
  <si>
    <t>صافي المبيعات</t>
  </si>
  <si>
    <t>(المصاريف الإدارية والتسويقية)</t>
  </si>
  <si>
    <t>الربح التشغيلي</t>
  </si>
  <si>
    <t>(الزكاة)</t>
  </si>
  <si>
    <t>صافي الربح</t>
  </si>
  <si>
    <t>**ملاحظة: كل بند يكون بين قوسين يعتبر مخصوم (-) من القيمة أعلاه/ التي تسبقه</t>
  </si>
  <si>
    <r>
      <t>·</t>
    </r>
    <r>
      <rPr>
        <b/>
        <sz val="7"/>
        <color rgb="FF595959"/>
        <rFont val="Times New Roman"/>
        <family val="1"/>
      </rPr>
      <t xml:space="preserve">        </t>
    </r>
    <r>
      <rPr>
        <b/>
        <sz val="13"/>
        <color rgb="FF595959"/>
        <rFont val="Times New Roman"/>
        <family val="1"/>
      </rPr>
      <t>ماهي توقعات التدفقات النقدية - السنة الأولى: شهري أو فصلي؛ السنتان الثانية والثالثة: سنوي؟</t>
    </r>
  </si>
  <si>
    <t>قائمة التدفقات النقدية</t>
  </si>
  <si>
    <t>التدفقات النقدية من الأنشطة التشغيلية</t>
  </si>
  <si>
    <t>التدفقات النقدية من الأنشطة الاستثمارية</t>
  </si>
  <si>
    <t>التدفقات النقدية من الأنشطة التمويلية</t>
  </si>
  <si>
    <t>رصيد النقدية لأول مدة</t>
  </si>
  <si>
    <t>صافي التدفقات النقدية</t>
  </si>
  <si>
    <r>
      <t>·</t>
    </r>
    <r>
      <rPr>
        <b/>
        <sz val="7"/>
        <color rgb="FF595959"/>
        <rFont val="Times New Roman"/>
        <family val="1"/>
      </rPr>
      <t xml:space="preserve">        </t>
    </r>
    <r>
      <rPr>
        <b/>
        <sz val="13"/>
        <color rgb="FF595959"/>
        <rFont val="Times New Roman"/>
        <family val="1"/>
      </rPr>
      <t>متى يبدأ المشروع بجني الارباح؟ -تحليل نقطة التعادل –</t>
    </r>
  </si>
  <si>
    <r>
      <t>·</t>
    </r>
    <r>
      <rPr>
        <b/>
        <sz val="7"/>
        <color rgb="FF595959"/>
        <rFont val="Times New Roman"/>
        <family val="1"/>
      </rPr>
      <t xml:space="preserve">        </t>
    </r>
    <r>
      <rPr>
        <b/>
        <sz val="13"/>
        <color rgb="FF595959"/>
        <rFont val="Times New Roman"/>
        <family val="1"/>
      </rPr>
      <t>ما مدى إمكانية استمرارية واستقرار المشروع؟ تحليل التكلفة/ العائد</t>
    </r>
  </si>
  <si>
    <t>15- متطلبات رأس المال والاستراتيجية</t>
  </si>
  <si>
    <r>
      <t>·</t>
    </r>
    <r>
      <rPr>
        <b/>
        <sz val="7"/>
        <color rgb="FF595959"/>
        <rFont val="Times New Roman"/>
        <family val="1"/>
      </rPr>
      <t xml:space="preserve">        </t>
    </r>
    <r>
      <rPr>
        <b/>
        <sz val="13"/>
        <color rgb="FF595959"/>
        <rFont val="Times New Roman"/>
        <family val="1"/>
      </rPr>
      <t>كم ستحتاج الشركة من التمويل ( رأس المال)  و متى؟</t>
    </r>
  </si>
  <si>
    <t>التوقيت</t>
  </si>
  <si>
    <t>المبلغ</t>
  </si>
  <si>
    <r>
      <t>·</t>
    </r>
    <r>
      <rPr>
        <b/>
        <sz val="7"/>
        <color rgb="FF595959"/>
        <rFont val="Times New Roman"/>
        <family val="1"/>
      </rPr>
      <t xml:space="preserve">        </t>
    </r>
    <r>
      <rPr>
        <b/>
        <sz val="13"/>
        <color rgb="FF595959"/>
        <rFont val="Times New Roman"/>
        <family val="1"/>
      </rPr>
      <t>ماهي الايرادات أو الأصول المتوقعة للأعمال المقترحة من أجل تأمين التمويل؟</t>
    </r>
  </si>
  <si>
    <r>
      <t>·</t>
    </r>
    <r>
      <rPr>
        <b/>
        <sz val="7"/>
        <color rgb="FF595959"/>
        <rFont val="Times New Roman"/>
        <family val="1"/>
      </rPr>
      <t xml:space="preserve">        </t>
    </r>
    <r>
      <rPr>
        <b/>
        <sz val="13"/>
        <color rgb="FF595959"/>
        <rFont val="Times New Roman"/>
        <family val="1"/>
      </rPr>
      <t>ما هي المصادر التمويل التي سوف تعتمدها؟</t>
    </r>
  </si>
  <si>
    <t>المصدر</t>
  </si>
  <si>
    <t xml:space="preserve">المبلغ </t>
  </si>
  <si>
    <r>
      <t>·</t>
    </r>
    <r>
      <rPr>
        <b/>
        <sz val="7"/>
        <color rgb="FF595959"/>
        <rFont val="Times New Roman"/>
        <family val="1"/>
      </rPr>
      <t xml:space="preserve">        </t>
    </r>
    <r>
      <rPr>
        <b/>
        <sz val="13"/>
        <color rgb="FF595959"/>
        <rFont val="Times New Roman"/>
        <family val="1"/>
      </rPr>
      <t>ماهي نسبة الديون إلى حقوق الملكية التي سيقع عليها التمويل؟  </t>
    </r>
  </si>
  <si>
    <r>
      <t>·</t>
    </r>
    <r>
      <rPr>
        <sz val="7"/>
        <color rgb="FF595959"/>
        <rFont val="Times New Roman"/>
        <family val="1"/>
      </rPr>
      <t xml:space="preserve">        </t>
    </r>
    <r>
      <rPr>
        <b/>
        <sz val="13"/>
        <color rgb="FF595959"/>
        <rFont val="Times New Roman"/>
        <family val="1"/>
      </rPr>
      <t>متى يبدأ المستثمرون بحصد العوائد؟ وما هو العائد المتوقع على الاستثمار؟</t>
    </r>
    <r>
      <rPr>
        <sz val="14"/>
        <color rgb="FF000000"/>
        <rFont val="Arial"/>
        <family val="2"/>
      </rPr>
      <t xml:space="preserve">  </t>
    </r>
  </si>
  <si>
    <t>16- النتائج والتوصيات</t>
  </si>
  <si>
    <r>
      <t>هذا القسم يلخص نتائج دراسة الجدوى ويوضح إذاما كان المشروع ذا جدوى اقتصادية. هذا القسم يشمل وصف لإيجابيات وسلبيات المشروع الذي سوف تقدمة. يجب أن يوضح هذا الجزء احتماليات نجاح العمل الذي سوف تقوم به.</t>
    </r>
    <r>
      <rPr>
        <sz val="14"/>
        <color rgb="FFB96246"/>
        <rFont val="Arial"/>
        <family val="2"/>
      </rPr>
      <t xml:space="preserve">  </t>
    </r>
  </si>
  <si>
    <t>أعداد:</t>
  </si>
  <si>
    <t>الفكرة:</t>
  </si>
  <si>
    <t>الاشراف:</t>
  </si>
  <si>
    <t>شركة أنظمة الألومنيوم الانشائي</t>
  </si>
  <si>
    <t>جذب 2 إلى 3 من كبار المطورين العقاريين ولديهم أعمال ألومنيوم في مشاريعهم وذلك لإنشاء شركة إدارة أعمال الألومنيوم</t>
  </si>
  <si>
    <t>1- توفير سيولة كبيرة تساعد في انجاز المشروعات بأسرع وقت ممكن</t>
  </si>
  <si>
    <t>2- تحقيق أرباح عالية في ظل سرعة دوران المبيعات ورأس المال العامل</t>
  </si>
  <si>
    <t>3- زيادة الحصة السوقية والسيطرة على حصة تصل الى 50 % من السوق خلال 5 سنوات</t>
  </si>
  <si>
    <t>تبدأ بشكل قانوني شركة ذات مسؤولية محدودة - ثم تحول الى شركة مساهمة خلال 4 سنوات</t>
  </si>
  <si>
    <r>
      <t xml:space="preserve">حصته </t>
    </r>
    <r>
      <rPr>
        <b/>
        <sz val="8"/>
        <color rgb="FF2F5496"/>
        <rFont val="Arial"/>
        <family val="2"/>
      </rPr>
      <t>بالمليون ريال سعودي</t>
    </r>
  </si>
  <si>
    <r>
      <t>نســـبته</t>
    </r>
    <r>
      <rPr>
        <b/>
        <sz val="8"/>
        <color rgb="FF2F5496"/>
        <rFont val="Arial"/>
        <family val="2"/>
      </rPr>
      <t xml:space="preserve"> في رأس المال</t>
    </r>
  </si>
  <si>
    <t>عادل السيف</t>
  </si>
  <si>
    <t>الفهد للاستثمار</t>
  </si>
  <si>
    <t>أسس</t>
  </si>
  <si>
    <t>Structural glass</t>
  </si>
  <si>
    <t>Curtain wall</t>
  </si>
  <si>
    <t>Composite cladding</t>
  </si>
  <si>
    <t>Sky light</t>
  </si>
  <si>
    <t>Shutters</t>
  </si>
  <si>
    <t>Louvres</t>
  </si>
  <si>
    <t>Fireproof and frameless door</t>
  </si>
  <si>
    <t>Curtains</t>
  </si>
  <si>
    <t>Bulletproof</t>
  </si>
  <si>
    <t>Windows and doors</t>
  </si>
  <si>
    <t>Prepared by:</t>
  </si>
  <si>
    <t>فكرة: م وليد</t>
  </si>
  <si>
    <t>أعداد: أ أحمد عوف</t>
  </si>
  <si>
    <t>اشراف: أ أيمن حمدي</t>
  </si>
  <si>
    <t>دراسات الجدوى</t>
  </si>
  <si>
    <t>عضو مجلس إدارة</t>
  </si>
  <si>
    <t>الإدارة التنفيذية</t>
  </si>
  <si>
    <r>
      <t>·</t>
    </r>
    <r>
      <rPr>
        <b/>
        <sz val="7"/>
        <color rgb="FF595959"/>
        <rFont val="Times New Roman"/>
        <family val="1"/>
      </rPr>
      <t xml:space="preserve">        </t>
    </r>
    <r>
      <rPr>
        <b/>
        <sz val="13"/>
        <color rgb="FF595959"/>
        <rFont val="Times New Roman"/>
        <family val="1"/>
      </rPr>
      <t>تقوم الفكرة على إدارة المشاريع الخاصة بالشركاء (المطورين العقاريين) في أنظمة الألومنيوم الانشائي والصناعات التكميلية له</t>
    </r>
  </si>
  <si>
    <t>نظام الألومنيوم المعماري ALUSYSTEMS والصناعات التكميلية والمعدنية من حديد وزجاج ودهان وأخشاب لهياكل الألومنيوم المعمارية لصناعة البناء والتشييد والتطوير العقاري</t>
  </si>
  <si>
    <r>
      <rPr>
        <b/>
        <sz val="18"/>
        <color rgb="FF595959"/>
        <rFont val="Times New Roman"/>
        <family val="1"/>
      </rPr>
      <t>•</t>
    </r>
    <r>
      <rPr>
        <b/>
        <sz val="12"/>
        <color rgb="FF595959"/>
        <rFont val="Times New Roman"/>
        <family val="1"/>
      </rPr>
      <t xml:space="preserve">     ماهي الخصائص الفريدة لمنتجاتك او خدماتك؟</t>
    </r>
  </si>
  <si>
    <t>استخدام أحدث تقنيات التكنولوجيا الحديثة والكمبيوتر وترقية الأساليب التقنية وتدريب الموظفين عليها بشكل مستمر. وإرسال جميع المصممين والموظفين بانتظام للتدريب والتطوير ليكونوا قادرين على المنافسة دائمًا</t>
  </si>
  <si>
    <t>تساهم التقنيات السرية والمتطورة في التصميمات الهندسية بتوفير الوقت وسرعة التصميم</t>
  </si>
  <si>
    <t>فالتقنية لها بالغ الأثر في رضا العملاء وجودة المنتجات فمثلاً:</t>
  </si>
  <si>
    <t>استخدام أحدث تقنيات وبرامج الحسابات الانشائية مما يرتقي بمستوى الدقة والجودة</t>
  </si>
  <si>
    <t>وتؤثر التقنية بشكل ملفت على تجنب الأخطار المهنية وكفاءة أنظمة السلامة:</t>
  </si>
  <si>
    <t>-</t>
  </si>
  <si>
    <t>فمن المتوقع خلال السنوات القليلة المقبلة تطور التقنية مثل تقنية الطباعة ثلاثية الأبعاد والتي سيكون لها عظيم الأثر في رفع الكفاءة والجودة وخفض التكاليف والاتمتة</t>
  </si>
  <si>
    <t>وستقوم الشركة بإعداد وتنفيذ خطة كاملة بموازنة مستقلة للتطوير المستمر وتطبيق أحدث نضم ووسائل التكنولوجيا مثل:</t>
  </si>
  <si>
    <t>IOT (Internet Of Things)</t>
  </si>
  <si>
    <t>Lean Six Sigma</t>
  </si>
  <si>
    <t>RFID</t>
  </si>
  <si>
    <t>وغيرها من وسائل التكنولوجيا الحديثة</t>
  </si>
  <si>
    <r>
      <t xml:space="preserve">حيث أن استخدام </t>
    </r>
    <r>
      <rPr>
        <b/>
        <sz val="11"/>
        <color theme="2" tint="-0.499984740745262"/>
        <rFont val="Times New Roman"/>
        <family val="1"/>
      </rPr>
      <t>الأدوات</t>
    </r>
    <r>
      <rPr>
        <b/>
        <sz val="11"/>
        <color theme="2" tint="-0.499984740745262"/>
        <rFont val="Arial"/>
        <family val="2"/>
        <scheme val="minor"/>
      </rPr>
      <t xml:space="preserve"> الحديثة في </t>
    </r>
    <r>
      <rPr>
        <b/>
        <sz val="11"/>
        <color theme="2" tint="-0.499984740745262"/>
        <rFont val="Times New Roman"/>
        <family val="1"/>
      </rPr>
      <t>الإنتاج</t>
    </r>
    <r>
      <rPr>
        <b/>
        <sz val="11"/>
        <color theme="2" tint="-0.499984740745262"/>
        <rFont val="Arial"/>
        <family val="2"/>
        <scheme val="minor"/>
      </rPr>
      <t xml:space="preserve"> والاتمتة يقلل التعامل المباشر لفرق العمل مع المواد الخطرة أو السامة</t>
    </r>
  </si>
  <si>
    <r>
      <t>ويتأثر الإنتاج</t>
    </r>
    <r>
      <rPr>
        <b/>
        <sz val="13"/>
        <color rgb="FF595959"/>
        <rFont val="Arial"/>
        <family val="2"/>
        <scheme val="minor"/>
      </rPr>
      <t xml:space="preserve"> والخدمات بتطور التقنية المتسارع:</t>
    </r>
  </si>
  <si>
    <r>
      <t>تعمل أنظمة وأساليب مراقبة الجودة الحديثة مثل</t>
    </r>
    <r>
      <rPr>
        <b/>
        <sz val="11"/>
        <color rgb="FF595959"/>
        <rFont val="Calibri"/>
        <family val="2"/>
      </rPr>
      <t xml:space="preserve"> Lean Six Sigma</t>
    </r>
    <r>
      <rPr>
        <b/>
        <sz val="11"/>
        <color rgb="FF595959"/>
        <rFont val="Arial"/>
        <family val="2"/>
        <scheme val="minor"/>
      </rPr>
      <t xml:space="preserve"> على رفع الجودة وتقليل </t>
    </r>
    <r>
      <rPr>
        <b/>
        <sz val="11"/>
        <color rgb="FF595959"/>
        <rFont val="Times New Roman"/>
        <family val="1"/>
      </rPr>
      <t>الأخطاء</t>
    </r>
    <r>
      <rPr>
        <b/>
        <sz val="11"/>
        <color rgb="FF595959"/>
        <rFont val="Arial"/>
        <family val="2"/>
        <scheme val="minor"/>
      </rPr>
      <t xml:space="preserve"> والمنتجات التالفة وتخفيض التكاليف بشكل فعال</t>
    </r>
  </si>
  <si>
    <r>
      <t xml:space="preserve">استخدام أنظمة </t>
    </r>
    <r>
      <rPr>
        <b/>
        <sz val="11"/>
        <color rgb="FF595959"/>
        <rFont val="Calibri"/>
        <family val="2"/>
      </rPr>
      <t>ERP Systems</t>
    </r>
    <r>
      <rPr>
        <b/>
        <sz val="11"/>
        <color rgb="FF595959"/>
        <rFont val="Arial"/>
        <family val="2"/>
        <scheme val="minor"/>
      </rPr>
      <t xml:space="preserve"> تخطيط الموارد يسهل عملية تطبيق أساليب ووسائل التكنولوجيا الحديثة مثل </t>
    </r>
    <r>
      <rPr>
        <b/>
        <sz val="11"/>
        <color rgb="FF595959"/>
        <rFont val="Calibri"/>
        <family val="2"/>
      </rPr>
      <t>IOT (Internet Of Things)</t>
    </r>
    <r>
      <rPr>
        <b/>
        <sz val="11"/>
        <color rgb="FF595959"/>
        <rFont val="Arial"/>
        <family val="2"/>
        <scheme val="minor"/>
      </rPr>
      <t xml:space="preserve"> و </t>
    </r>
    <r>
      <rPr>
        <b/>
        <sz val="11"/>
        <color rgb="FF595959"/>
        <rFont val="Calibri"/>
        <family val="2"/>
      </rPr>
      <t>RFID</t>
    </r>
    <r>
      <rPr>
        <b/>
        <sz val="11"/>
        <color rgb="FF595959"/>
        <rFont val="Arial"/>
        <family val="2"/>
        <scheme val="minor"/>
      </rPr>
      <t xml:space="preserve"> وغيرها من الوسائل التقنية الحديثة، كما يوفر الوقت والجهد اللازم للتبع التكلفة ومراقبة الجودة وتدارك الأخطاء قبل وقوعها</t>
    </r>
  </si>
  <si>
    <t>وكما تشير المراجعة السنوية الأخيرة للاقتصاد السعودي، فقد انعكس التقدم المحرز بوضوح على النمو غير النفطي الذي تسارعت وتيرته منذ عام 2021 ليبلغ في المتوسط 4,8% في عام 2022. وبالرغم من تراجع النمو الكلي بسبب التخفيضات الإضافية في إنتاج النفط، سيظل النمو غير النفطي قريباً من 5% في عام 2023 مدفوعا بقوة الطلب المحلي.</t>
  </si>
  <si>
    <t>وبالتالي يظل الوضع العام للاقتصاد خلال السنوات الثلاث الأخيرة في نمو مستمر:</t>
  </si>
  <si>
    <t>https://www.argaam.com/ar/article/articledetail/id/1692540</t>
  </si>
  <si>
    <t>https://www.google.com/search?client=firefox-b-d&amp;sca_esv=90e74f23b1501a6c&amp;sxsrf=ACQVn08lkVOE0IEE02Vn3X_5snrOa6YsTw:1710315715031&amp;q=%D9%85%D8%A7+%D9%87%D9%88+%D8%A7%D9%84%D9%88%D8%B6%D8%B9+%D8%A7%D9%84%D8%B9%D8%A7%D9%85+%D9%84%D9%84%D8%A7%D9%82%D8%AA%D8%B5%D8%A7%D8%AF+%D8%AE%D9%84%D8%A7%D9%84+%D8%A7%D9%84%D8%B3%D9%86%D9%88%D8%A7%D8%AA+%D8%A7%D9%84%D8%AB%D9%84%D8%A7%D8%AB+%D8%A7%D9%84%D8%A3%D8%AE%D9%8A%D8%B1%D8%A9+%D9%81%D9%8A+%D8%A7%D9%84%D8%B3%D8%B9%D9%88%D8%AF%D9%8A%D8%A9%D8%9F&amp;sa=X&amp;ved=2ahUKEwiWqJfF3vCEAxWvfqQEHY-1DwEQzmd6BAgcEAY</t>
  </si>
  <si>
    <t>الاقتصادات الأكثر تنافسية في العالم</t>
  </si>
  <si>
    <t>الدولة</t>
  </si>
  <si>
    <t>درجة التنافسية</t>
  </si>
  <si>
    <r>
      <t>17</t>
    </r>
    <r>
      <rPr>
        <sz val="11"/>
        <color theme="1"/>
        <rFont val="Arial"/>
        <family val="2"/>
        <scheme val="minor"/>
      </rPr>
      <t>- المملكة العربية السعودية</t>
    </r>
  </si>
  <si>
    <t>16- أيسلندا</t>
  </si>
  <si>
    <t>15- كندا</t>
  </si>
  <si>
    <t>17- المملكة العربية السعودية</t>
  </si>
  <si>
    <t>حيث تظهر السعودية من بين أكثر 20 دولة تنافسية اقتصادياً في العالم</t>
  </si>
  <si>
    <t>المركز السابع عشر عالمياً</t>
  </si>
  <si>
    <t>https://www.my.gov.sa/wps/portal/snp/aboutksa/governmentBudget/!ut/p/z1/jZBdb4JAEEV_Da_MXQElfVuxieLHurEq7kuDhq4kwJp1W_5-Ce2LibXO20zOmdxcUpSRavKvUueuNE1edftBDd-Xs2QGETKBaBdA8tdVGKaTAUagfQ-k6zhkHEyIIBpDJsuR4JsdAyJSz_j4Yzj-91WPzOUC03GHiBUbQsq3SbKYbwfdj1_gUcQeeJAhJaUrc_zpgzfHINakbPFR2ML6n7Y7n527XF88eGjb1tfG6KrwT6b2cE85m6uj7JakTW7pUm8zlOt6H7v4G1fjKro!/#header2_10</t>
  </si>
  <si>
    <t>https://www.mof.gov.sa/financialreport/2023/Documents/Q2A%202023F.pdf</t>
  </si>
  <si>
    <t>Column1</t>
  </si>
  <si>
    <t>Column2</t>
  </si>
  <si>
    <t>Column3</t>
  </si>
  <si>
    <t>التوضيح</t>
  </si>
  <si>
    <t>20- لوكسمبورغ</t>
  </si>
  <si>
    <t>82.46</t>
  </si>
  <si>
    <t>تُعد لوكسمبورغ واحدة من أقوى الاقتصادات في أوروبا، حيث يبلغ الناتج المحلي الإجمالي للبلاد 85.5 مليار دولار ويبلغ نصيب الفرد من الناتج المحلي الإجمالي 133 ألف دولار.</t>
  </si>
  <si>
    <t>19- أستراليا</t>
  </si>
  <si>
    <t>83.02</t>
  </si>
  <si>
    <t>أستراليا هي واحدة من أكثر الاقتصادات تقدمًا في العالم. يبلغ الناتج المحلي الإجمالي لأستراليا 1.553 تريليون دولار ويبلغ نصيب الفرد من الناتج المحلي الإجمالي 60 ألف دولار.</t>
  </si>
  <si>
    <t>18- جمهورية التشيك</t>
  </si>
  <si>
    <t>83.48</t>
  </si>
  <si>
    <t>تُعد جمهورية التشيك واحدة من أكثر الاقتصادات تنافسية في العالم حيث يبلغ ناتجها المحلي الإجمالي 281.8 مليار دولار، ويبلغ نصيب الفرد من الناتج المحلي الإجمالي  26.8 ألف دولار.</t>
  </si>
  <si>
    <t>86.06</t>
  </si>
  <si>
    <t>تُعد المملكة العربية السعودية واحدة من أكبر الاقتصادات في الشرق الأوسط والعالم. ويبلغ الناتج المحلي الإجمالي للبلاد 1.1 تريليون دولار، ويبلغ نصيب دخل الفرد من الناتج المحلي الإجمالي أكثر من  30  ألف دولار.</t>
  </si>
  <si>
    <t>86.71</t>
  </si>
  <si>
    <t>أيسلندا هي دولة جزرية شمالية في أوروبا يبلغ ناتجها المحلي الإجمالي 25 مليار دولار. يبلغ نصيب الفرد من الناتج المحلي الإجمالي في البلاد 68 ألف دولار.</t>
  </si>
  <si>
    <t>88.21</t>
  </si>
  <si>
    <t>تُعد كندا واحدة من أغنى وأكبر الاقتصادات في العالم. يبلغ الناتج المحلي الإجمالي للبلاد قرابة 2 تريليون دولار ويبلغ نصيب الفرد من الناتج المحلي الإجمالي 51 ألف دولار.</t>
  </si>
  <si>
    <t>14- النرويج</t>
  </si>
  <si>
    <t>88.43</t>
  </si>
  <si>
    <t>تُعد الدولة الإسكندنافية واحدة من أكثر الاقتصادات تنافسية في العالم. يبلغ الناتج المحلي الإجمالي للنرويج  482 مليار دولار ونصيب الفرد من الناتج المحلي الإجمالي 89 ألف دولار.</t>
  </si>
  <si>
    <t>13- بلجيكا</t>
  </si>
  <si>
    <t>89.69</t>
  </si>
  <si>
    <t>تقع بلجيكا في أوروبا الغربية وهي واحدة من أكبر الاقتصادات في المنطقة. يبلغ الناتج المحلي الإجمالي لبلجيكا قرابة 600 مليار دولار ونصيب الفرد من الناتج المحلي الإجمالي 51 ألف دولار.</t>
  </si>
  <si>
    <t>12- قطر</t>
  </si>
  <si>
    <t>89.72</t>
  </si>
  <si>
    <t>تُعد الدوحة، عاصمة قطر، سوق العمل الأكثر طلبًا وتنافسية في العالم. يبلغ الناتج المحلي الإجمالي لقطر قرابة  237 مليار دولار ونصيب الفرد من الناتج المحلي الإجمالي  114 ألف دولار.</t>
  </si>
  <si>
    <t>11- فنلندا</t>
  </si>
  <si>
    <t>89.73</t>
  </si>
  <si>
    <t>فنلندا هي واحدة من أكثر الاقتصادات تنافسية في العالم. يبلغ الناتج المحلي الإجمالي لفنلندا 297 مليار دولار ويبلغ نصيب الفرد من الناتج المحلي الإجمالي 53.6 ألف دولار.</t>
  </si>
  <si>
    <t>10- الإمارات العربية المتحدة</t>
  </si>
  <si>
    <t>90.52</t>
  </si>
  <si>
    <t>تُعد البلاد واحدة من أكبر الاقتصادات وأكثرها تقدمًا في الشرق الأوسط حيث يبلغ الناتج المحلي الإجمالي 507 مليارات دولار ويبلغ نصيب الفرد من الناتج المحلي الإجمالي 53.7 ألف دولار.</t>
  </si>
  <si>
    <t>9- الولايات المتحدة</t>
  </si>
  <si>
    <t>91.14</t>
  </si>
  <si>
    <t>يبلغ الناتج المحلي الإجمالي للولايات المتحدة، أكبر اقتصاد في العالم،  23.32تريليون دولار. في حين يبلغ نصيب الفرد من الناتج المحلي الإجمالي في البلاد  70 ألف دولار.</t>
  </si>
  <si>
    <t>8- السويد</t>
  </si>
  <si>
    <t>91.86</t>
  </si>
  <si>
    <t>السويد هي دولة إسكندنافية أخرى على قائمتنا للاقتصادات الأكثر تنافسية في العالم. يبلغ الناتج المحلي الإجمالي للسويد  635 مليار دولار ويبلغ نصيب الفرد من الناتج المحلي الإجمالي 61 ألف دولار.</t>
  </si>
  <si>
    <t>7- هونغ كونغ</t>
  </si>
  <si>
    <t>92.05</t>
  </si>
  <si>
    <t>تُعد هونغ كونغ واحدة من أكثر الاقتصادات تقدمًا في آسيا. يبلغ الناتج المحلي الإجمالي للبلاد 369 مليار دولار ويبلغ نصيب الفرد من الناتج المحلي قرابة 50 ألف دولار.</t>
  </si>
  <si>
    <t>6- تايوان</t>
  </si>
  <si>
    <t>93.11</t>
  </si>
  <si>
    <t>تايوان هي واحدة من أغنى الدول في آسيا. يبلغ الناتج المحلي الإجمالي للبلاد 760 مليار دولار ويبلغ نصيب الفرد من الناتج المحلي الإجمالي 32.7 ألف دولار.</t>
  </si>
  <si>
    <t>5- هولندا</t>
  </si>
  <si>
    <t>95.58</t>
  </si>
  <si>
    <t>تقع هولندا في شمال غرب أوروبا ويبلغ ناتجها المحلي الإجمالي أكثر من تريليون دولار. وهي تُعد واحدة من أكثر الاقتصادات تنافسية في العالم، حيث يبلغ نصيب الفرد من الناتج المحلي الإجمالي57.7 ألف دولار.</t>
  </si>
  <si>
    <t>4- سنغافورة</t>
  </si>
  <si>
    <t>97.44</t>
  </si>
  <si>
    <t>تُعد سنغافورة واحدة من أكثر الاقتصادات تنافسية في العالم ويبلغ ناتجها المحلي الإجمالي 466 مليار دولار، في حين يبلغ نصيب الفرد من الناتج المحلي الإجمالي 82 ألف دولار.</t>
  </si>
  <si>
    <t>3- سويسرا</t>
  </si>
  <si>
    <t>99.13</t>
  </si>
  <si>
    <t>سويسرا هي واحدة من أغنى وأكبر الاقتصادات في العالم. يبلغ الناتج المحلي الإجمالي للبلاد 807 مليارات دولار ويبلغ نصيب الفرد من الناتج المحلي الإجمالي 92 ألف دولار.</t>
  </si>
  <si>
    <t>2- أيرلندا</t>
  </si>
  <si>
    <t>99.71</t>
  </si>
  <si>
    <t>تُعد أيرلندا واحدة من أغنى الدول في العالم حيث يبلغ نصيب الفرد من الناتج المحلي الإجمالي  104 آلاف دولار، ويبلغ الناتج المحلي الإجمالي لأيرلندا 529 مليار دولار.</t>
  </si>
  <si>
    <t>1- الدنمارك</t>
  </si>
  <si>
    <t>100</t>
  </si>
  <si>
    <t>الدنمارك هي الاقتصاد الأكثر قدرة على المنافسة في العالم بدرجة قدرة تنافسية 100. يبلغ الناتج المحلي الإجمالي في الدنمارك 395 مليار دولار ونصيب الفرد من الناتج المحلي الإجمالي 67 ألف دولار.</t>
  </si>
  <si>
    <t>Column4</t>
  </si>
  <si>
    <t>الشرح</t>
  </si>
  <si>
    <t>نصيب الفرد بالالف دولار سنوياً</t>
  </si>
  <si>
    <t>الناتج المحلي</t>
  </si>
  <si>
    <t>الترتيب عالمياً</t>
  </si>
  <si>
    <t>فسية</t>
  </si>
  <si>
    <t/>
  </si>
  <si>
    <t>85.5 مليار دولار</t>
  </si>
  <si>
    <t>20</t>
  </si>
  <si>
    <t>1.553 تريليون دولار</t>
  </si>
  <si>
    <t>19</t>
  </si>
  <si>
    <t>الإجمالي 281.8 مليار</t>
  </si>
  <si>
    <t>18</t>
  </si>
  <si>
    <t>17</t>
  </si>
  <si>
    <t>16</t>
  </si>
  <si>
    <t>قرابة 2 تريليون</t>
  </si>
  <si>
    <t>15</t>
  </si>
  <si>
    <t>للنرويج  482 مليار</t>
  </si>
  <si>
    <t>14</t>
  </si>
  <si>
    <t>13</t>
  </si>
  <si>
    <t>12</t>
  </si>
  <si>
    <t>297 مليار دولار</t>
  </si>
  <si>
    <t>11</t>
  </si>
  <si>
    <t>المحلي الإجمالي 507</t>
  </si>
  <si>
    <t>10</t>
  </si>
  <si>
    <t>9</t>
  </si>
  <si>
    <t>8</t>
  </si>
  <si>
    <t>للبلاد 369 مليار</t>
  </si>
  <si>
    <t>7</t>
  </si>
  <si>
    <t>6</t>
  </si>
  <si>
    <t>5</t>
  </si>
  <si>
    <t>4</t>
  </si>
  <si>
    <t>807 مليارات دولار</t>
  </si>
  <si>
    <t>3</t>
  </si>
  <si>
    <t>2</t>
  </si>
  <si>
    <t>الناتج المحلي الإجمالي</t>
  </si>
  <si>
    <t>1</t>
  </si>
  <si>
    <t>1.1 تريليون دولار</t>
  </si>
  <si>
    <t>25 مليار دولار</t>
  </si>
  <si>
    <t>600 مليار دولار</t>
  </si>
  <si>
    <t>237 مليار دولار</t>
  </si>
  <si>
    <t>23.32 تريليون دولار</t>
  </si>
  <si>
    <t>635 مليار دولار</t>
  </si>
  <si>
    <t>760 مليار دولار</t>
  </si>
  <si>
    <t>أكثر من تريليون دولار</t>
  </si>
  <si>
    <t>466 مليار دولار</t>
  </si>
  <si>
    <t>529 مليار دزولار</t>
  </si>
  <si>
    <t>395 مليار دولار</t>
  </si>
  <si>
    <t>‫ميزانيــــــــــــــة‬</t>
  </si>
  <si>
    <t>‫النتائج الفعلية لميزانية‬</t>
  </si>
  <si>
    <t>‫السنة المالية‬</t>
  </si>
  <si>
    <t>‫الــــــــــبــــــــــيــــــــــان‬</t>
  </si>
  <si>
    <t>‫1445/1444 هـ‬</t>
  </si>
  <si>
    <t>‫1444/1443 هـ‬</t>
  </si>
  <si>
    <t>‫(2023م)‬</t>
  </si>
  <si>
    <t>‫(2022م)‬</t>
  </si>
  <si>
    <t>1,130,000</t>
  </si>
  <si>
    <t>1,268,164</t>
  </si>
  <si>
    <t>1,045,090</t>
  </si>
  <si>
    <t>‫إجمالي الإيــــــــــرادات‬</t>
  </si>
  <si>
    <t>1,114,000</t>
  </si>
  <si>
    <t>1,164,309</t>
  </si>
  <si>
    <t>955,000</t>
  </si>
  <si>
    <t>‫إجمالي المصروفات‬</t>
  </si>
  <si>
    <t>16,000</t>
  </si>
  <si>
    <t>103,855</t>
  </si>
  <si>
    <t>90,090</t>
  </si>
  <si>
    <t>‫الفائض/ (العجز)‬</t>
  </si>
  <si>
    <t>Column5</t>
  </si>
  <si>
    <t>البيان</t>
  </si>
  <si>
    <t>يتضح من دراسة الوضع الاقتصادي للملكة العربية السعودية ما يلي:</t>
  </si>
  <si>
    <t>حقق الاقتصاد السعودي خلال عام 2022م نموًا في الناتج المحلي الإجمالي بلغ 8.7%</t>
  </si>
  <si>
    <t>يُعد هذا المعدل أعلى معدلات النمو بين دول مجموعة العشرين خلال هذا العام رغم الظروف والتحديات الاقتصادية المُعقدة التي تعيشها دول العالم</t>
  </si>
  <si>
    <t>تجاوزًا بذلك توقعات المنظمات الدولية التي بلغت في أقصى تقديراتها 8.3%</t>
  </si>
  <si>
    <t>يُعد معدل النمو الحالي أعلى المعدلات السنوية في العقد الأخير، وذلك بحسب ما أصدرته الهيئة العامة للإحصاء اليوم الخميس 17 شعبان 1444هـ الموافق 9 مارس 2023م</t>
  </si>
  <si>
    <t>ورفع البنك الدولي توقعاته لنمو الاقتصاد السعودي إلى 4.1% في 2024 و4.2% في العام التالي من 3.3% و2.5% في توقعاته السابقة، وذلك بعد انكماش نسبته 0.5% في 2023 بحسب تقديراته</t>
  </si>
  <si>
    <t>وقال الصندوق إنه يتوقع أن يتسارع نمو الناتج المحلي الإجمالي إلى 5.5 بالمئة في 2025</t>
  </si>
  <si>
    <t>معدل النمو أو الانكماش</t>
  </si>
  <si>
    <t>القوة الشرائية للأفراد:</t>
  </si>
  <si>
    <t>أنفق السعوديون والمقيمون 152 مليون ريال كل ساعة طوال عام 2023، بإجمالي إنفاق سنوي قياسي بلغ 1.3 تريليون ريال. بلغ متوسط الإنفاق الشهري 110 مليار ريال مقارنة بـ 103 مليار قبل عام، بما يعادل دخول 210 ملايين ريال يوميا إلى الاقتصاد في 2023 مقارنة بالعام الذي سبقه</t>
  </si>
  <si>
    <t>https://www.qoyod.com/ara/%D8%A7%D9%86%D8%AE%D9%81%D8%B6%D8%AA-%D8%A7%D9%84%D9%82%D9%88%D8%A9-%D8%A7%D9%84%D8%B4%D8%B1%D8%A7%D8%A6%D9%8A%D8%A9/</t>
  </si>
  <si>
    <t>https://www.mof.gov.sa/mediacenter/news/Pages/News_522024.aspx</t>
  </si>
  <si>
    <t>افترضت الوكالة أن صافي الأصول الأجنبية السيادية سيبقى أعلى من %50 من الناتج المحلي الإجمالي في العام 2024-2025 حيث يعتبر معدلاً عالياً مقارنةً بمتوسط تصنيف "A" (6% من الناتج المحلي الإجمالي) ومتوسط تصنيف "AA" (34% من الناتج المحلي الإجمالي)</t>
  </si>
  <si>
    <t>وأكدت وكالة فيتش (Fitch) تصنيفها الائتماني للمملكة عند A+ مع نظرة مستقبلية مستقرة، وفقاً لتقريرها الصادر مؤخراً</t>
  </si>
  <si>
    <t>وأوضحت الوكالة في تقريرها بأن التصنيف الائتماني للمملكة يعكس قوة مركزها المالي، حيث جاء تقييم نسبة الدين إلى الناتج المحلي الإجمالي وصافي الأصول الأجنبية السيادية فوق متوسطات التصنيفات “A" و "AA"، بالإضافة إلى وجود احتياطات مالية كبيرة في صورة ودائع وغيرها من أصول القطاع العام</t>
  </si>
  <si>
    <t>5- الدراسات الاقتصادية</t>
  </si>
  <si>
    <r>
      <t>·</t>
    </r>
    <r>
      <rPr>
        <b/>
        <sz val="7"/>
        <color rgb="FF595959"/>
        <rFont val="Times New Roman"/>
        <family val="1"/>
      </rPr>
      <t xml:space="preserve">        </t>
    </r>
    <r>
      <rPr>
        <b/>
        <sz val="13"/>
        <color rgb="FF595959"/>
        <rFont val="Times New Roman"/>
        <family val="1"/>
      </rPr>
      <t>التوقعات الاقتصادية حول السوق</t>
    </r>
  </si>
  <si>
    <t>الزجاج الهيكلي</t>
  </si>
  <si>
    <t>الحائط الساتر</t>
  </si>
  <si>
    <t>الكسوة المركبة</t>
  </si>
  <si>
    <t>مصاريع</t>
  </si>
  <si>
    <t>اللوفرات</t>
  </si>
  <si>
    <t>باب مقاوم للحريق وبدون إطار</t>
  </si>
  <si>
    <t>الستائر</t>
  </si>
  <si>
    <t>مضاد للرصاص</t>
  </si>
  <si>
    <t>النوافذ والأبواب</t>
  </si>
  <si>
    <t>أنظمة الحوائط الستائرية والزجاج الهيكلي</t>
  </si>
  <si>
    <t>أنظمة الزجاج الهيكلي</t>
  </si>
  <si>
    <t>أنظمة تكسية الألمنيوم</t>
  </si>
  <si>
    <t>أنظمة المناور ودرابزين الألمنيوم مادة مركبة</t>
  </si>
  <si>
    <t>أنظمة النوافذ والأبواب الألومنيوم (العادية والحرارية) والنوافذ والأبواب المنزلقة عالية الجودة.</t>
  </si>
  <si>
    <t>https://mep.gov.sa/ar/Pages/AnnualIndicators.aspx</t>
  </si>
  <si>
    <t>https://data.albankaldawli.org/indicator/NY.GDP.MKTP.CD?locations=SA</t>
  </si>
  <si>
    <t>https://www.argaam.com/ar/article/articledetail/id/1696273</t>
  </si>
  <si>
    <t>https://www.imf.org/ar/News/Articles/2023/09/28/cf-saudi-arabias-economy-grows-as-it-diversifies</t>
  </si>
  <si>
    <t>اللوفرات أوالمداخل الرئيسية</t>
  </si>
  <si>
    <t>ستائر الألومنيوم والستائر المعدنية والزجاجية</t>
  </si>
  <si>
    <t xml:space="preserve">الستائر والحوائط المضادة للرصاص </t>
  </si>
  <si>
    <t>مصاريع أبواب ونوافذ</t>
  </si>
  <si>
    <t>تم تصميم منتجات ALUSYSTEMS للحفاظ على معايير الجودة العالية</t>
  </si>
  <si>
    <t>تقديم خدمة احترافية مثالية للمجال الصناعي من خلال تلبية جميع متطلبات عملائنا</t>
  </si>
  <si>
    <t>إنتاج مجهز تجهيزًا كاملاً لتحقيق أعلى مستويات الدقة والجودة</t>
  </si>
  <si>
    <t>منتجات الألمنيوم</t>
  </si>
  <si>
    <t>التوكيلات والعلامات التجارية</t>
  </si>
  <si>
    <t>درابزين الألمنيوم مادة مركبة</t>
  </si>
  <si>
    <t>شراكتنا الدولية مع أحدث وأجود المنتجين والمصممين العالميين</t>
  </si>
  <si>
    <t>ألبوليك الأب ، ألوكوبوند</t>
  </si>
  <si>
    <t>جميع المنتجات</t>
  </si>
  <si>
    <t>ضمانات الجودة والاعتمادات الفنية</t>
  </si>
  <si>
    <t>صدرت البيانات التفصيلية للإنفاق من “ساما” لعام 2023، ظهر فيها أن إنفاق المستهلكين في نما للعام الثالث على التوالي بنسبة 6.4%</t>
  </si>
  <si>
    <t>أعوام 2021 و2022 و2023 شهدت قيمة صرف تتجاوز تريليون ريال وهذا يدل على أن القوة الشرائية تزيد ولا تنقص</t>
  </si>
  <si>
    <t>دراسة السوق المستهدف والعملاء والمنافسين</t>
  </si>
  <si>
    <r>
      <t>·</t>
    </r>
    <r>
      <rPr>
        <b/>
        <sz val="7"/>
        <color rgb="FF595959"/>
        <rFont val="Times New Roman"/>
        <family val="1"/>
      </rPr>
      <t xml:space="preserve">        </t>
    </r>
    <r>
      <rPr>
        <b/>
        <sz val="13"/>
        <color rgb="FF595959"/>
        <rFont val="Times New Roman"/>
        <family val="1"/>
      </rPr>
      <t>الفئة المستهدفة:</t>
    </r>
  </si>
  <si>
    <r>
      <t>·</t>
    </r>
    <r>
      <rPr>
        <b/>
        <sz val="7"/>
        <color rgb="FF595959"/>
        <rFont val="Times New Roman"/>
        <family val="1"/>
      </rPr>
      <t xml:space="preserve">        </t>
    </r>
    <r>
      <rPr>
        <b/>
        <sz val="13"/>
        <color rgb="FF595959"/>
        <rFont val="Times New Roman"/>
        <family val="1"/>
      </rPr>
      <t>حجم السوق الكلي (محلي - مستورد)</t>
    </r>
  </si>
  <si>
    <t>كبرى شركات التطوير العقاري</t>
  </si>
  <si>
    <t>مشاريع رؤية 2030</t>
  </si>
  <si>
    <t>البحر الأحمر ونيوم</t>
  </si>
  <si>
    <t>نافكو</t>
  </si>
  <si>
    <t>يونايتد</t>
  </si>
  <si>
    <t>الومكو</t>
  </si>
  <si>
    <t>راما</t>
  </si>
  <si>
    <t>بريزمان</t>
  </si>
  <si>
    <t>بريميوم</t>
  </si>
  <si>
    <r>
      <t>·</t>
    </r>
    <r>
      <rPr>
        <b/>
        <sz val="7"/>
        <color rgb="FF595959"/>
        <rFont val="Times New Roman"/>
        <family val="1"/>
      </rPr>
      <t xml:space="preserve">        </t>
    </r>
    <r>
      <rPr>
        <b/>
        <sz val="13"/>
        <color rgb="FF595959"/>
        <rFont val="Times New Roman"/>
        <family val="1"/>
      </rPr>
      <t>المنافسين المحليين:</t>
    </r>
  </si>
  <si>
    <r>
      <t>·</t>
    </r>
    <r>
      <rPr>
        <b/>
        <sz val="7"/>
        <color rgb="FF595959"/>
        <rFont val="Times New Roman"/>
        <family val="1"/>
      </rPr>
      <t xml:space="preserve">        </t>
    </r>
    <r>
      <rPr>
        <b/>
        <sz val="13"/>
        <color rgb="FF595959"/>
        <rFont val="Times New Roman"/>
        <family val="1"/>
      </rPr>
      <t>المنافسين الدوليين:</t>
    </r>
  </si>
  <si>
    <t>الريم</t>
  </si>
  <si>
    <t>الغرير</t>
  </si>
  <si>
    <t>المنافس</t>
  </si>
  <si>
    <t>نقاط القوة</t>
  </si>
  <si>
    <t>نقاط الضعف</t>
  </si>
  <si>
    <t>40-45 عام - لديها باودر كوتنج - اسم وشهرة كبيرة</t>
  </si>
  <si>
    <t>لا يوجد لديها حديد ولا زجاج</t>
  </si>
  <si>
    <t>تابعة بن لادن - مشاريع بن لادن بالامر المباشر - حجم عمل كبير جداً</t>
  </si>
  <si>
    <t>خبرة كبيرة في السوق - سمعة ممتازة - حجم مشاريع كبير</t>
  </si>
  <si>
    <t>خبرة كبيرة في السوق - سمعة ممتازة - حجم مشاريع كبير - لديها مصنع للحديد</t>
  </si>
  <si>
    <t>شراكة مع الوبكو (سحب الومنيوم) - سمعة ممتازة - حجم مشاريع كبير - لديها مصنع للحديد</t>
  </si>
  <si>
    <t>شركة إماراتية - خبرة كبيرة - سمعة طيبة</t>
  </si>
  <si>
    <t>فرص أقل من الشركات المحلية</t>
  </si>
  <si>
    <t>ينمو السوق بشكل متسارع في السنوات الأخيرة بعد جائحة كورونا ومن المتوقع استمرار النمو لأكثر من عشر سنوات قادمة في ظل وجود استمرار تطبيق رؤية 2030 وتوجه المملكة نحو تنويع مصادر الدخل القومي وتطوير البنى التحتية وتوطين التكنولوجيا</t>
  </si>
  <si>
    <t>تمثل المنتجات المحلية ما نسبته 50:60 بالمائة من السوق</t>
  </si>
  <si>
    <t>تمثل المنتجات المحلية ما نسبته 50:40 بالمائة من السوق</t>
  </si>
  <si>
    <t>يزداد الطلب بشكل متسارع في السنوات الأخيرة ومن المتوقع استمرار الزيادة باطراد كما تم ذكره سابقاً.</t>
  </si>
  <si>
    <t>يوجد طلب متزايد كما ذكرنا تفصيلاً ولكن توجد العديد من الشركات المنافسة والشركات الجديدة والمزمع انشاؤها - مما يزيد المنافسة ومع ذلك تظل الفرص القائمة واعدة للتوسع والتطوير</t>
  </si>
  <si>
    <t>مقاومة الأتربة والغبار</t>
  </si>
  <si>
    <t>الاشتراطات والمواصفات المحلية للانشاءات</t>
  </si>
  <si>
    <t>ملائمة المباني والانشاءات للغرض المخصصة له كالفنادق والبنوك</t>
  </si>
  <si>
    <t>سهولة تقسيم الانشاءات داخلياً وعزل الصوت والحرارة</t>
  </si>
  <si>
    <t>تكامل الخدمات والمنتجات من ألومنيوم ودهان وحديد وزجاج وغيرها</t>
  </si>
  <si>
    <t>السمعة الجيدة بالسوق</t>
  </si>
  <si>
    <t>الخبرات والمشاريع الناجحة (سابقة الأعمال)</t>
  </si>
  <si>
    <t>الآداء المتوازن والتطوير المستمر للعمل</t>
  </si>
  <si>
    <t>رعاية مؤتمرات ومعارض للتطوير العقاري والانشاءات</t>
  </si>
  <si>
    <t>الشراكة الاستراتيجية مع كبرى شركات التطوير العقاري</t>
  </si>
  <si>
    <t>تناسب طرق التسويق فئة كبار رجال الاعمال والمستثمرين</t>
  </si>
  <si>
    <t>خبرة وسمعة شركة أنظمة الألومنيوم بالسوق</t>
  </si>
  <si>
    <t>استخدام الخبرات والجودة العالية لشركة أنظمة الألومنيوم في تطوير الشركة الناشئة</t>
  </si>
  <si>
    <t>استخدام أحدث الطرق والوسائل في مجال العمل وادارة المشاريع والصناعة</t>
  </si>
  <si>
    <t>Finance</t>
  </si>
  <si>
    <t>HR</t>
  </si>
  <si>
    <t>GM</t>
  </si>
  <si>
    <t>Projects or Executive Manager</t>
  </si>
  <si>
    <t>المهام المطلوبة</t>
  </si>
  <si>
    <t>شئون الموظفين والعلاقات الحكومية والرواتب</t>
  </si>
  <si>
    <t>ادارة علاقات الأطراف ذات العلاقة، إدارة المشاريع والقسم الفني والمخططات والتخطيط</t>
  </si>
  <si>
    <t>Board of Directors</t>
  </si>
  <si>
    <t>التخطيط الاستراتيجي واعتماد ومتابعة الخطة التنفيذية</t>
  </si>
  <si>
    <t>اعداد وتنفيذ خطة العمل واعتماد التعيين والمدفوعات</t>
  </si>
  <si>
    <t>مدير حسابات</t>
  </si>
  <si>
    <t>مسؤول موارد بشرية</t>
  </si>
  <si>
    <t>مدير مشاريع أو مدير تنفيذي خبرة</t>
  </si>
  <si>
    <t>مجلس الإدارة ويضم رءيس مجلس الإدارة والعضو المنتدب وباقي الأعضاء</t>
  </si>
  <si>
    <t>مدير عام أو العضو المنتدب</t>
  </si>
  <si>
    <t>تتناسب مدينة الرياض كمركز رئيسي للمشروع نظراً لطبيعة النشاط والجزء الأكبر من العملاء حجماً وكماً، كما أن الموردين موجودين بشكل أساسي بالرياض، وكذلك توفر المواد الخام</t>
  </si>
  <si>
    <t>Project Engineer</t>
  </si>
  <si>
    <t>مخططات وإدارة المشروع والتنفيذ</t>
  </si>
  <si>
    <t>الشراكة الاستراتيجية مع كبرى شركات التطوير العقاري هي المحور الرئيسي الذي يقوم عليه عرض وتقديم المنتجات والخدمات لمشاريع الشركاء من المطورين العقاريين</t>
  </si>
  <si>
    <t>وصافي ربح يتراوح ما بين 5:7 % من المبيعات</t>
  </si>
  <si>
    <t>يتم تحقيق الأرباح من خلال إدارة المشاريع الخاصة بالشركاء المطورين العقاريين وتقديم أفضل عرض مع الالتزام بالجودة العالية كما هو متبع في أنظمة الألومنيوم</t>
  </si>
  <si>
    <t>من المتوقع أن تصل اجمالي المبيعات خلال الفترة من 2024 وحتى 2028 الى: 625 مليون ريال سعودي</t>
  </si>
  <si>
    <t>أو بمعنى آخر سوف يكون صافي الربح المتوقع خلال نفس الفترة السابق ذكرها 7% × 625 مليون =  43.75 مليون</t>
  </si>
  <si>
    <t>ويمثل هذا العائد متوسط 145% من رأس المال المستثمر</t>
  </si>
  <si>
    <t>تعتبر الشركة كمقاول رئيسي لأعمال الومنيوم</t>
  </si>
  <si>
    <t>يكون مقاول الباطن للمنتجات والخدمات السابق ذكرها (الومنيوم، حديد، زجاج، خشب) هو شركة أنظمة الألومنيوم الانشائي المحدودة</t>
  </si>
  <si>
    <r>
      <t>·</t>
    </r>
    <r>
      <rPr>
        <b/>
        <sz val="7"/>
        <color rgb="FF595959"/>
        <rFont val="Times New Roman"/>
        <family val="1"/>
      </rPr>
      <t xml:space="preserve">        </t>
    </r>
    <r>
      <rPr>
        <b/>
        <sz val="13"/>
        <color rgb="FF595959"/>
        <rFont val="Times New Roman"/>
        <family val="1"/>
      </rPr>
      <t>ما تأثير التغير في الأنظمة والقوانين؟</t>
    </r>
  </si>
  <si>
    <t>أنظمة</t>
  </si>
  <si>
    <t>يناير</t>
  </si>
  <si>
    <t>فبراير</t>
  </si>
  <si>
    <t>مارس</t>
  </si>
  <si>
    <t>أبريل</t>
  </si>
  <si>
    <t>مايو</t>
  </si>
  <si>
    <t>يونيو</t>
  </si>
  <si>
    <t>يوليو</t>
  </si>
  <si>
    <t>أغسطس</t>
  </si>
  <si>
    <t>سبتمبر</t>
  </si>
  <si>
    <t>أكتوبر</t>
  </si>
  <si>
    <t>نوفمبر</t>
  </si>
  <si>
    <t>ديسمبر</t>
  </si>
  <si>
    <t>الإجمالي</t>
  </si>
  <si>
    <t>Total</t>
  </si>
  <si>
    <t>اجمالي الأصول</t>
  </si>
  <si>
    <t>رأس المال العامل</t>
  </si>
  <si>
    <t>رأس المال</t>
  </si>
  <si>
    <t>الاحتياطيات</t>
  </si>
  <si>
    <t>أرباح العام</t>
  </si>
  <si>
    <t>اجمالي حقوق الملكية</t>
  </si>
  <si>
    <t>اجمالي حقوق الملكية والالتزامات</t>
  </si>
  <si>
    <t>التزامات متداولة</t>
  </si>
  <si>
    <t>التزامات طويلة الأجل</t>
  </si>
  <si>
    <t>أصول أخرى</t>
  </si>
  <si>
    <t>الالتزامات وحقوق الملكية</t>
  </si>
  <si>
    <t>اجمالي الالتزامات</t>
  </si>
  <si>
    <t>الفرضيات</t>
  </si>
  <si>
    <t>1- نسب توزيع المشروعات (المبيعات) على المطورين من الشركاء</t>
  </si>
  <si>
    <t>4- حجز 50% من الأرباح سنوياً للتمويل</t>
  </si>
  <si>
    <t>3- اجل من الموردين 60 يوم واجمالي دفعات مقدمة لا تتعدى 50 % من صافي ربح العام الماضي</t>
  </si>
  <si>
    <t>2- دفعة مقدمة 30% من العملاء</t>
  </si>
  <si>
    <t>5- استئجار مبنى سكني وشراء أصول ثابتة قليلة بما يتناسب ومكاتب ادارة الشركة</t>
  </si>
  <si>
    <t>مصدر التمويل</t>
  </si>
  <si>
    <t>دفعات مقدمة من العملاء</t>
  </si>
  <si>
    <t>آجل من الموردين</t>
  </si>
  <si>
    <t>والباقي دفعات مقدمة من العملاء للمشاريع</t>
  </si>
  <si>
    <t>&gt; 100,000,000 تدريجياً تزيد بزيادة حجم المشاريع</t>
  </si>
  <si>
    <t>تصل اجمالي الإيرادات خلال الخمس سنوات الى ما يقارب 200,000,000 ريال</t>
  </si>
  <si>
    <t>وتصل صافي الأصول الثابتة تصل الى 1,500,000 ريال</t>
  </si>
  <si>
    <t>يتسم المشروح بربحية عالية جداً</t>
  </si>
  <si>
    <t>لا توجد أي مشاكل في السيولة، بل على العكس يوجد فائض</t>
  </si>
  <si>
    <t>المخاطر تكاد تكون منعدمة</t>
  </si>
  <si>
    <t>تكمن قوة المشروع وخطورته في نفس الوقت في القدرة على تنفيذ المشاريع واتمامها في الوقت وبالتكلفة المحددين</t>
  </si>
  <si>
    <t>انشاء شراكة استراتيجية مع مطورين عقاريين (شركة التطوير الانشائي للأعمال المعدنية)</t>
  </si>
  <si>
    <t>شركة التطوير الانشائي للأعمال المعدنية</t>
  </si>
  <si>
    <t>مشروع إنشاء شركة جديدة تضم كبرى شركات التطوير العقاري</t>
  </si>
  <si>
    <t>الفكرة الأساسية هي جذب 2 إلى 3 من كبار المطورين العقاريين، وقد يزيد العدد فيما بعد، وعمل كيان جديدة باسم جديد، وتتراوح نسبة ألوسيستمز فيه من 25 إلى 35 %، والمطورين العقاريين باقي الحصص</t>
  </si>
  <si>
    <t>إدارة وتنفيذ المشاريع الخاصة بالشركاء (المطورين العقاريين) في أنظمة الألومنيوم الانشائي والصناعات التكميلية له</t>
  </si>
  <si>
    <t>استغلال الوضع الاقتصادي المميز والنمو المتوقع ورؤية 2030 وتطوير البنية التحتية والعمرانية</t>
  </si>
  <si>
    <t>استقطاب كفاءات ذات خبرة لإعداد الخطة التنفيذية والاشراف والمتابعة لتنفيذها بأعلى دقة</t>
  </si>
  <si>
    <t>يجب الإسراع في تنفيذ المشروع لاستغلال الفترة المقبلة والتي يوجد توسع عمراني وبنية تحتية في المملكة العربية السعودية وذلك لتحقيق أقصى استفادة</t>
  </si>
  <si>
    <t>البدء الفوري بالتنفيذ بمجرد تأسيس الشركة والحصول على التمويل اللازم</t>
  </si>
  <si>
    <t>مدينة الرياض هي المقر رئيسي للمشروع نظراً لطبيعة النشاط والجزء الأكبر من العملاء حجماً وكماً، كما أن الموردين موجودين بشكل أساسي بالرياض، وكذلك توفر المواد الخام</t>
  </si>
  <si>
    <t>تسهيل الوصول للمعلومات باستخدام أحدث التقنيات وأنظمة المعلومات ERP System والربط بينها والتكامل</t>
  </si>
  <si>
    <t>ويتم تسعير المنتجات بنفس طريقة التسعير المستخدمة في أنظمة الألومنيوم بهامش ربح يتراوح ما بين 20:25 %</t>
  </si>
  <si>
    <t>لا يوجد زجاج ولا دهان</t>
  </si>
  <si>
    <t>ونظراً لتنوع منتجات الشركة ما بين أبواب ونوافذ وحوائط ستائرية وغيرها من المنتجات لذا يوجد عدة أسباب تدفع العملاء للشراء ومنها:</t>
  </si>
  <si>
    <t>مجلس الإدارة</t>
  </si>
  <si>
    <t>المدير العام</t>
  </si>
  <si>
    <t>المدير التنفيذي أو مدير المشاريع</t>
  </si>
  <si>
    <t>مدير لكل مشروع</t>
  </si>
  <si>
    <t>الإدارة المالية والمحاسبية</t>
  </si>
  <si>
    <t>إدارة الموارد البشرية</t>
  </si>
  <si>
    <t>قيود اليومية، القوائم المالية، الموازنات</t>
  </si>
  <si>
    <t>60 يوم</t>
  </si>
  <si>
    <t>يتم تسعير المنتجات بنفس طريقة التسعير المستخدمة في أنظمة الألومنيوم بهامش ربح يتراوح ما بين 20:25 %</t>
  </si>
  <si>
    <t>يعزى ذلك الى أن تمويل الشركة بالأساس سيكون قائم على الدفعات المقدمة التي ستدفع بالفعل لمنفذين المشاريع السابق ذكرها</t>
  </si>
  <si>
    <t>حسب رؤية 2030 فإن توجه المملكة ينبني على فكرة جذب المستثمرين وتمهيد البنية التحتية وتعبيد الطرق وسن القوانين التي تسهل عملية الاستثمار</t>
  </si>
  <si>
    <t>توقعات الدخل- لخمس سنوات</t>
  </si>
  <si>
    <t>الميزانية (المركز المالي) - خمس سنوات</t>
  </si>
  <si>
    <t>توقعات مصادر التمويل للسنوات الخمس:</t>
  </si>
  <si>
    <t>يتضح من الدراسة المبدئية للمشروع عدة أمور أهمها: -</t>
  </si>
  <si>
    <t>طرح أسهم الشركة في سوق الأوراق المالية</t>
  </si>
  <si>
    <t>احتياجات المشروع: العدد المطلوب من العاملين والخطط مستقبلية للتعامل مع ظهور العديد من المنتجات أو الخدمات الجديدة من أجل الاستيعاب والتكيف مع التغيير.</t>
  </si>
  <si>
    <t>ميزانية الدولة في السنوات السابقة وموازنة الدولة في العام الحالي بالمليون ريال. (الإنفاق العام والإيرادات والفائض أو العجز)</t>
  </si>
  <si>
    <t>المناور</t>
  </si>
  <si>
    <r>
      <t xml:space="preserve">اجمالي الناتج المحلي للسنوات الثلاث </t>
    </r>
    <r>
      <rPr>
        <b/>
        <sz val="11"/>
        <color rgb="FF595959"/>
        <rFont val="Times New Roman"/>
        <family val="1"/>
      </rPr>
      <t>الأخيرة</t>
    </r>
    <r>
      <rPr>
        <b/>
        <sz val="11"/>
        <color rgb="FF595959"/>
        <rFont val="Arial"/>
        <family val="2"/>
        <scheme val="minor"/>
      </rPr>
      <t xml:space="preserve"> ومعدلات النمو أو الانكماش بالمليار ريال:</t>
    </r>
  </si>
  <si>
    <t>تمثل المنتجات المحلية ما نسبته 50 : 60 بالمائة من السوق</t>
  </si>
  <si>
    <t>تمثل المنتجات المحلية ما نسبته 40 : 50 بالمائة من السوق</t>
  </si>
  <si>
    <t>تكون متوسط نسبة الديون إلى حقوق الملكية 1.5%، وهذا يعني أن الشركة لا تواجه أي مشكلة في السيولة بل على العكس يوجد لديها فائض لتوزيع الأرباح</t>
  </si>
  <si>
    <t>وبفرض تنفيذ الخطة السابقة والحصول على المشاريع ودفعاتها المقدمة والبدء بتنفيذها كما سبق بيانه فإن ذلك يعني امكانية البدء بتوزيع الأرباح عام 2025 وكل عام بنسب تصل لأكثر من 50% من صافي الربح</t>
  </si>
  <si>
    <t>استراتيجية التسويق الرئيسية هي الشراكة الاستراتيجية مع كبار المطورين العقاريين في المملكة واستقطاب مشاريع التطوير العقاري والمقاولات لديهم</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</si>
</sst>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43" formatCode="_-* #,##0.00_-;\-* #,##0.00_-;_-* &quot;-&quot;??_-;_-@_-"/>
    <numFmt numFmtId="164" formatCode="_-* #,##0_-;\-* #,##0_-;_-* &quot;-&quot;??_-;_-@_-"/>
    <numFmt numFmtId="165" formatCode="[$-F800]dddd\,\ mmmm\ dd\,\ yyyy"/>
    <numFmt numFmtId="166" formatCode="_-* #,##0.00\ _ج_._م_._‏_-;\-* #,##0.00\ _ج_._م_._‏_-;_-* &quot;-&quot;??\ _ج_._م_._‏_-;_-@_-"/>
    <numFmt numFmtId="170" formatCode="_-* #,##0\ _ج_._م_._‏_-;\-* #,##0\ _ج_._م_._‏_-;_-* &quot;-&quot;??\ _ج_._م_._‏_-;_-@_-"/>
  </numFmts>
  <fonts count="61" x14ac:knownFonts="1">
    <font>
      <sz val="11"/>
      <color theme="1"/>
      <name val="Arial"/>
      <family val="2"/>
      <scheme val="minor"/>
    </font>
    <font>
      <sz val="11"/>
      <color theme="1"/>
      <name val="Calibri"/>
      <family val="2"/>
    </font>
    <font>
      <sz val="12"/>
      <color theme="1"/>
      <name val="Arial"/>
      <family val="2"/>
    </font>
    <font>
      <b/>
      <sz val="16"/>
      <color rgb="FF2F5496"/>
      <name val="Calibri Light"/>
      <family val="2"/>
    </font>
    <font>
      <b/>
      <sz val="16"/>
      <color rgb="FF2F5496"/>
      <name val="Times New Roman"/>
      <family val="1"/>
    </font>
    <font>
      <b/>
      <sz val="7"/>
      <color rgb="FF2F5496"/>
      <name val="Times New Roman"/>
      <family val="1"/>
    </font>
    <font>
      <sz val="12"/>
      <color theme="1"/>
      <name val="Times New Roman"/>
      <family val="1"/>
    </font>
    <font>
      <b/>
      <sz val="12"/>
      <color rgb="FF595959"/>
      <name val="Times New Roman"/>
      <family val="1"/>
    </font>
    <font>
      <b/>
      <sz val="13"/>
      <color rgb="FF595959"/>
      <name val="Symbol"/>
      <family val="1"/>
      <charset val="2"/>
    </font>
    <font>
      <b/>
      <sz val="7"/>
      <color rgb="FF595959"/>
      <name val="Times New Roman"/>
      <family val="1"/>
    </font>
    <font>
      <b/>
      <sz val="13"/>
      <color rgb="FF595959"/>
      <name val="Times New Roman"/>
      <family val="1"/>
    </font>
    <font>
      <sz val="11"/>
      <color theme="1"/>
      <name val="Arial"/>
      <family val="2"/>
    </font>
    <font>
      <b/>
      <sz val="12"/>
      <color rgb="FF2F5496"/>
      <name val="Arial"/>
      <family val="2"/>
    </font>
    <font>
      <b/>
      <sz val="12"/>
      <color rgb="FFC45911"/>
      <name val="Arial"/>
      <family val="2"/>
    </font>
    <font>
      <sz val="12"/>
      <color rgb="FF2F5496"/>
      <name val="Arial"/>
      <family val="2"/>
    </font>
    <font>
      <b/>
      <sz val="10"/>
      <color rgb="FF2F5496"/>
      <name val="Times New Roman"/>
      <family val="1"/>
    </font>
    <font>
      <b/>
      <sz val="12"/>
      <color rgb="FFB96246"/>
      <name val="Arial"/>
      <family val="2"/>
    </font>
    <font>
      <sz val="14"/>
      <color rgb="FFB96246"/>
      <name val="Arial"/>
      <family val="2"/>
    </font>
    <font>
      <b/>
      <sz val="13"/>
      <color rgb="FF595959"/>
      <name val="Calibri Light"/>
      <family val="2"/>
    </font>
    <font>
      <b/>
      <sz val="14"/>
      <color rgb="FF595959"/>
      <name val="Symbol"/>
      <family val="1"/>
      <charset val="2"/>
    </font>
    <font>
      <b/>
      <sz val="11"/>
      <color rgb="FF595959"/>
      <name val="Arial"/>
      <family val="2"/>
    </font>
    <font>
      <b/>
      <sz val="12"/>
      <color rgb="FF595959"/>
      <name val="Arial"/>
      <family val="2"/>
    </font>
    <font>
      <b/>
      <sz val="4"/>
      <color rgb="FF595959"/>
      <name val="Times New Roman"/>
      <family val="1"/>
    </font>
    <font>
      <b/>
      <sz val="12"/>
      <color rgb="FFB96246"/>
      <name val="Times New Roman"/>
      <family val="1"/>
    </font>
    <font>
      <sz val="14"/>
      <color rgb="FF595959"/>
      <name val="Symbol"/>
      <family val="1"/>
      <charset val="2"/>
    </font>
    <font>
      <sz val="7"/>
      <color rgb="FF595959"/>
      <name val="Times New Roman"/>
      <family val="1"/>
    </font>
    <font>
      <sz val="14"/>
      <color rgb="FF000000"/>
      <name val="Arial"/>
      <family val="2"/>
    </font>
    <font>
      <sz val="9"/>
      <color indexed="81"/>
      <name val="Tahoma"/>
      <family val="2"/>
    </font>
    <font>
      <b/>
      <sz val="9"/>
      <color indexed="81"/>
      <name val="Tahoma"/>
      <family val="2"/>
    </font>
    <font>
      <sz val="11"/>
      <color theme="1"/>
      <name val="Arial"/>
      <family val="2"/>
      <scheme val="minor"/>
    </font>
    <font>
      <b/>
      <sz val="8"/>
      <color rgb="FF2F5496"/>
      <name val="Arial"/>
      <family val="2"/>
    </font>
    <font>
      <b/>
      <sz val="16"/>
      <color theme="4" tint="-0.499984740745262"/>
      <name val="Arial"/>
      <family val="2"/>
      <scheme val="minor"/>
    </font>
    <font>
      <sz val="16"/>
      <color theme="4" tint="-0.499984740745262"/>
      <name val="Arial"/>
      <family val="2"/>
      <scheme val="minor"/>
    </font>
    <font>
      <b/>
      <sz val="14"/>
      <color theme="4" tint="-0.499984740745262"/>
      <name val="Akhbar MT"/>
      <charset val="178"/>
    </font>
    <font>
      <sz val="12"/>
      <color theme="5" tint="-0.499984740745262"/>
      <name val="Arial"/>
      <family val="2"/>
    </font>
    <font>
      <b/>
      <sz val="12"/>
      <color theme="5" tint="-0.499984740745262"/>
      <name val="Arial"/>
      <family val="2"/>
    </font>
    <font>
      <b/>
      <sz val="18"/>
      <color rgb="FF595959"/>
      <name val="Times New Roman"/>
      <family val="1"/>
    </font>
    <font>
      <b/>
      <sz val="11"/>
      <color theme="1"/>
      <name val="Arial"/>
      <family val="2"/>
      <scheme val="minor"/>
    </font>
    <font>
      <b/>
      <sz val="11"/>
      <color rgb="FF595959"/>
      <name val="Arial"/>
      <family val="2"/>
      <scheme val="minor"/>
    </font>
    <font>
      <b/>
      <sz val="11"/>
      <color rgb="FF595959"/>
      <name val="Calibri"/>
      <family val="2"/>
    </font>
    <font>
      <b/>
      <sz val="11"/>
      <color rgb="FF595959"/>
      <name val="Times New Roman"/>
      <family val="1"/>
    </font>
    <font>
      <b/>
      <sz val="13"/>
      <color theme="2" tint="-0.499984740745262"/>
      <name val="Times New Roman"/>
      <family val="1"/>
    </font>
    <font>
      <b/>
      <sz val="11"/>
      <color theme="2" tint="-0.499984740745262"/>
      <name val="Times New Roman"/>
      <family val="1"/>
    </font>
    <font>
      <b/>
      <sz val="11"/>
      <color theme="2" tint="-0.499984740745262"/>
      <name val="Arial"/>
      <family val="2"/>
      <scheme val="minor"/>
    </font>
    <font>
      <b/>
      <sz val="13"/>
      <color rgb="FF595959"/>
      <name val="Arial"/>
      <family val="2"/>
      <scheme val="minor"/>
    </font>
    <font>
      <u/>
      <sz val="11"/>
      <color theme="10"/>
      <name val="Arial"/>
      <family val="2"/>
      <scheme val="minor"/>
    </font>
    <font>
      <sz val="8"/>
      <name val="Arial"/>
      <family val="2"/>
      <scheme val="minor"/>
    </font>
    <font>
      <sz val="11"/>
      <color rgb="FFC00000"/>
      <name val="Arial"/>
      <family val="2"/>
      <scheme val="minor"/>
    </font>
    <font>
      <b/>
      <sz val="11"/>
      <color theme="5" tint="-0.499984740745262"/>
      <name val="Arial"/>
      <family val="2"/>
    </font>
    <font>
      <b/>
      <sz val="11"/>
      <color rgb="FFC45911"/>
      <name val="Arial"/>
      <family val="2"/>
    </font>
    <font>
      <b/>
      <sz val="13"/>
      <color theme="5" tint="-0.499984740745262"/>
      <name val="Times New Roman"/>
      <family val="1"/>
    </font>
    <font>
      <sz val="13"/>
      <color theme="5" tint="-0.499984740745262"/>
      <name val="Arial"/>
      <family val="2"/>
      <scheme val="minor"/>
    </font>
    <font>
      <sz val="12"/>
      <color rgb="FF595959"/>
      <name val="Arial"/>
      <family val="2"/>
    </font>
    <font>
      <b/>
      <sz val="12"/>
      <color theme="4" tint="-0.499984740745262"/>
      <name val="Arial"/>
      <family val="2"/>
    </font>
    <font>
      <sz val="12"/>
      <color theme="5" tint="-0.499984740745262"/>
      <name val="Times New Roman"/>
      <family val="1"/>
    </font>
    <font>
      <sz val="11"/>
      <color theme="5" tint="-0.499984740745262"/>
      <name val="Arial"/>
      <family val="2"/>
      <scheme val="minor"/>
    </font>
    <font>
      <b/>
      <sz val="12"/>
      <color theme="5" tint="-0.499984740745262"/>
      <name val="Times New Roman"/>
      <family val="1"/>
    </font>
    <font>
      <sz val="11"/>
      <color theme="5" tint="-0.499984740745262"/>
      <name val="Arial"/>
      <family val="2"/>
    </font>
    <font>
      <b/>
      <sz val="14"/>
      <color theme="5" tint="-0.499984740745262"/>
      <name val="Arial"/>
      <family val="2"/>
    </font>
    <font>
      <b/>
      <sz val="13"/>
      <color theme="5" tint="-0.499984740745262"/>
      <name val="Arial"/>
      <family val="2"/>
    </font>
    <font>
      <b/>
      <sz val="14"/>
      <color theme="5" tint="-0.499984740745262"/>
      <name val="Times New Roman"/>
      <family val="1"/>
    </font>
  </fonts>
  <fills count="5">
    <fill>
      <patternFill patternType="none"/>
    </fill>
    <fill>
      <patternFill patternType="gray125"/>
    </fill>
    <fill>
      <patternFill patternType="solid">
        <fgColor rgb="FFFFCC99"/>
        <bgColor indexed="64"/>
      </patternFill>
    </fill>
    <fill>
      <patternFill patternType="solid">
        <fgColor rgb="FFF4B083"/>
        <bgColor indexed="64"/>
      </patternFill>
    </fill>
    <fill>
      <patternFill patternType="solid">
        <fgColor theme="5" tint="0.59999389629810485"/>
        <bgColor indexed="64"/>
      </patternFill>
    </fill>
  </fills>
  <borders count="14">
    <border>
      <left/>
      <right/>
      <top/>
      <bottom/>
      <diagonal/>
    </border>
    <border>
      <left/>
      <right/>
      <top/>
      <bottom style="medium">
        <color rgb="FF7F7F7F"/>
      </bottom>
      <diagonal/>
    </border>
    <border>
      <left style="medium">
        <color rgb="FFAEAAAA"/>
      </left>
      <right style="medium">
        <color rgb="FFAEAAAA"/>
      </right>
      <top style="medium">
        <color rgb="FFAEAAAA"/>
      </top>
      <bottom style="medium">
        <color rgb="FFAEAAAA"/>
      </bottom>
      <diagonal/>
    </border>
    <border>
      <left style="medium">
        <color rgb="FFAEAAAA"/>
      </left>
      <right/>
      <top style="medium">
        <color rgb="FFAEAAAA"/>
      </top>
      <bottom style="medium">
        <color rgb="FFAEAAAA"/>
      </bottom>
      <diagonal/>
    </border>
    <border>
      <left style="medium">
        <color rgb="FFAEAAAA"/>
      </left>
      <right style="medium">
        <color rgb="FFAEAAAA"/>
      </right>
      <top/>
      <bottom style="medium">
        <color rgb="FFAEAAAA"/>
      </bottom>
      <diagonal/>
    </border>
    <border>
      <left style="medium">
        <color rgb="FFAEAAAA"/>
      </left>
      <right/>
      <top/>
      <bottom style="medium">
        <color rgb="FFAEAAAA"/>
      </bottom>
      <diagonal/>
    </border>
    <border>
      <left/>
      <right/>
      <top style="medium">
        <color rgb="FFAEAAAA"/>
      </top>
      <bottom style="medium">
        <color rgb="FFAEAAAA"/>
      </bottom>
      <diagonal/>
    </border>
    <border>
      <left/>
      <right style="medium">
        <color rgb="FFAEAAAA"/>
      </right>
      <top style="medium">
        <color rgb="FFAEAAAA"/>
      </top>
      <bottom style="medium">
        <color rgb="FFAEAAAA"/>
      </bottom>
      <diagonal/>
    </border>
    <border>
      <left/>
      <right/>
      <top style="medium">
        <color rgb="FF7F7F7F"/>
      </top>
      <bottom/>
      <diagonal/>
    </border>
    <border>
      <left style="medium">
        <color rgb="FFAEAAAA"/>
      </left>
      <right style="medium">
        <color rgb="FFAEAAAA"/>
      </right>
      <top style="medium">
        <color rgb="FFAEAAAA"/>
      </top>
      <bottom/>
      <diagonal/>
    </border>
    <border>
      <left/>
      <right style="medium">
        <color rgb="FFAEAAAA"/>
      </right>
      <top/>
      <bottom style="medium">
        <color rgb="FFAEAAAA"/>
      </bottom>
      <diagonal/>
    </border>
    <border>
      <left/>
      <right style="medium">
        <color rgb="FFAEAAAA"/>
      </right>
      <top/>
      <bottom/>
      <diagonal/>
    </border>
    <border>
      <left style="medium">
        <color rgb="FFAEAAAA"/>
      </left>
      <right/>
      <top/>
      <bottom/>
      <diagonal/>
    </border>
    <border>
      <left style="thin">
        <color theme="5" tint="-0.499984740745262"/>
      </left>
      <right style="thin">
        <color theme="5" tint="-0.499984740745262"/>
      </right>
      <top style="thin">
        <color theme="5" tint="-0.499984740745262"/>
      </top>
      <bottom style="thin">
        <color theme="5" tint="-0.499984740745262"/>
      </bottom>
      <diagonal/>
    </border>
  </borders>
  <cellStyleXfs count="4">
    <xf numFmtId="0" fontId="0" fillId="0" borderId="0"/>
    <xf numFmtId="43" fontId="29" fillId="0" borderId="0" applyFont="0" applyFill="0" applyBorder="0" applyAlignment="0" applyProtection="0"/>
    <xf numFmtId="9" fontId="29" fillId="0" borderId="0" applyFont="0" applyFill="0" applyBorder="0" applyAlignment="0" applyProtection="0"/>
    <xf numFmtId="0" fontId="45" fillId="0" borderId="0" applyNumberFormat="0" applyFill="0" applyBorder="0" applyAlignment="0" applyProtection="0"/>
  </cellStyleXfs>
  <cellXfs count="138">
    <xf numFmtId="0" fontId="0" fillId="0" borderId="0" xfId="0"/>
    <xf numFmtId="0" fontId="4" fillId="0" borderId="0" xfId="0" applyFont="1" applyAlignment="1">
      <alignment horizontal="right" vertical="center" readingOrder="2"/>
    </xf>
    <xf numFmtId="0" fontId="8" fillId="0" borderId="0" xfId="0" applyFont="1" applyAlignment="1">
      <alignment horizontal="right" vertical="center" readingOrder="2"/>
    </xf>
    <xf numFmtId="0" fontId="11" fillId="0" borderId="0" xfId="0" applyFont="1" applyAlignment="1">
      <alignment horizontal="right" vertical="center" readingOrder="2"/>
    </xf>
    <xf numFmtId="0" fontId="12" fillId="2" borderId="3" xfId="0" applyFont="1" applyFill="1" applyBorder="1" applyAlignment="1">
      <alignment horizontal="justify" vertical="center" wrapText="1" readingOrder="2"/>
    </xf>
    <xf numFmtId="0" fontId="15" fillId="0" borderId="0" xfId="0" applyFont="1" applyAlignment="1">
      <alignment horizontal="right" vertical="center" readingOrder="2"/>
    </xf>
    <xf numFmtId="0" fontId="1" fillId="0" borderId="0" xfId="0" applyFont="1" applyAlignment="1">
      <alignment horizontal="right" vertical="center" readingOrder="2"/>
    </xf>
    <xf numFmtId="0" fontId="2" fillId="0" borderId="0" xfId="0" applyFont="1" applyAlignment="1">
      <alignment horizontal="right" vertical="center" readingOrder="2"/>
    </xf>
    <xf numFmtId="0" fontId="0" fillId="0" borderId="0" xfId="0" applyAlignment="1">
      <alignment horizontal="right"/>
    </xf>
    <xf numFmtId="0" fontId="0" fillId="0" borderId="0" xfId="0" applyAlignment="1">
      <alignment horizontal="right" readingOrder="2"/>
    </xf>
    <xf numFmtId="0" fontId="4" fillId="0" borderId="1" xfId="0" applyFont="1" applyBorder="1" applyAlignment="1">
      <alignment horizontal="right" vertical="center" readingOrder="2"/>
    </xf>
    <xf numFmtId="0" fontId="12" fillId="2" borderId="3" xfId="0" applyFont="1" applyFill="1" applyBorder="1" applyAlignment="1">
      <alignment horizontal="justify" vertical="center" readingOrder="2"/>
    </xf>
    <xf numFmtId="0" fontId="13" fillId="0" borderId="5" xfId="0" applyFont="1" applyBorder="1" applyAlignment="1">
      <alignment horizontal="justify" vertical="center" readingOrder="2"/>
    </xf>
    <xf numFmtId="0" fontId="16" fillId="0" borderId="0" xfId="0" applyFont="1" applyAlignment="1">
      <alignment horizontal="right" vertical="center" readingOrder="2"/>
    </xf>
    <xf numFmtId="0" fontId="0" fillId="0" borderId="0" xfId="0" applyAlignment="1">
      <alignment readingOrder="2"/>
    </xf>
    <xf numFmtId="0" fontId="12" fillId="2" borderId="2" xfId="0" applyFont="1" applyFill="1" applyBorder="1" applyAlignment="1">
      <alignment horizontal="right" vertical="center" readingOrder="2"/>
    </xf>
    <xf numFmtId="0" fontId="12" fillId="2" borderId="3" xfId="0" applyFont="1" applyFill="1" applyBorder="1" applyAlignment="1">
      <alignment horizontal="right" vertical="center" readingOrder="2"/>
    </xf>
    <xf numFmtId="0" fontId="14" fillId="0" borderId="4" xfId="0" applyFont="1" applyBorder="1" applyAlignment="1">
      <alignment horizontal="right" vertical="center" readingOrder="2"/>
    </xf>
    <xf numFmtId="0" fontId="13" fillId="0" borderId="5" xfId="0" applyFont="1" applyBorder="1" applyAlignment="1">
      <alignment horizontal="right" vertical="center" readingOrder="2"/>
    </xf>
    <xf numFmtId="0" fontId="18" fillId="0" borderId="0" xfId="0" applyFont="1" applyAlignment="1">
      <alignment horizontal="right" vertical="center" readingOrder="2"/>
    </xf>
    <xf numFmtId="0" fontId="22" fillId="0" borderId="0" xfId="0" applyFont="1" applyAlignment="1">
      <alignment horizontal="right" vertical="center" readingOrder="2"/>
    </xf>
    <xf numFmtId="0" fontId="13" fillId="3" borderId="5" xfId="0" applyFont="1" applyFill="1" applyBorder="1" applyAlignment="1">
      <alignment horizontal="justify" vertical="center" readingOrder="2"/>
    </xf>
    <xf numFmtId="0" fontId="21" fillId="3" borderId="3" xfId="0" applyFont="1" applyFill="1" applyBorder="1" applyAlignment="1">
      <alignment vertical="center" readingOrder="2"/>
    </xf>
    <xf numFmtId="0" fontId="21" fillId="3" borderId="7" xfId="0" applyFont="1" applyFill="1" applyBorder="1" applyAlignment="1">
      <alignment vertical="center" readingOrder="2"/>
    </xf>
    <xf numFmtId="0" fontId="19" fillId="0" borderId="0" xfId="0" applyFont="1" applyAlignment="1">
      <alignment horizontal="right" vertical="center" readingOrder="2"/>
    </xf>
    <xf numFmtId="0" fontId="21" fillId="3" borderId="3" xfId="0" applyFont="1" applyFill="1" applyBorder="1" applyAlignment="1">
      <alignment horizontal="right" vertical="center" readingOrder="2"/>
    </xf>
    <xf numFmtId="0" fontId="21" fillId="3" borderId="7" xfId="0" applyFont="1" applyFill="1" applyBorder="1" applyAlignment="1">
      <alignment horizontal="right" vertical="center" readingOrder="2"/>
    </xf>
    <xf numFmtId="0" fontId="6" fillId="0" borderId="0" xfId="0" applyFont="1" applyAlignment="1">
      <alignment vertical="center" readingOrder="2"/>
    </xf>
    <xf numFmtId="0" fontId="4" fillId="0" borderId="1" xfId="0" applyFont="1" applyBorder="1" applyAlignment="1">
      <alignment vertical="center" readingOrder="2"/>
    </xf>
    <xf numFmtId="0" fontId="16" fillId="0" borderId="0" xfId="0" applyFont="1" applyAlignment="1">
      <alignment vertical="center" readingOrder="2"/>
    </xf>
    <xf numFmtId="0" fontId="12" fillId="2" borderId="2" xfId="0" applyFont="1" applyFill="1" applyBorder="1" applyAlignment="1">
      <alignment vertical="center" readingOrder="2"/>
    </xf>
    <xf numFmtId="0" fontId="12" fillId="2" borderId="3" xfId="0" applyFont="1" applyFill="1" applyBorder="1" applyAlignment="1">
      <alignment vertical="center" readingOrder="2"/>
    </xf>
    <xf numFmtId="0" fontId="14" fillId="0" borderId="4" xfId="0" applyFont="1" applyBorder="1" applyAlignment="1">
      <alignment vertical="center" readingOrder="2"/>
    </xf>
    <xf numFmtId="0" fontId="3" fillId="0" borderId="1" xfId="0" applyFont="1" applyBorder="1" applyAlignment="1">
      <alignment horizontal="right" vertical="center" readingOrder="2"/>
    </xf>
    <xf numFmtId="0" fontId="7" fillId="0" borderId="0" xfId="0" applyFont="1" applyAlignment="1">
      <alignment horizontal="right" vertical="center" readingOrder="2"/>
    </xf>
    <xf numFmtId="0" fontId="21" fillId="0" borderId="5" xfId="0" applyFont="1" applyBorder="1" applyAlignment="1">
      <alignment horizontal="right" vertical="center" readingOrder="2"/>
    </xf>
    <xf numFmtId="0" fontId="23" fillId="0" borderId="0" xfId="0" applyFont="1" applyAlignment="1">
      <alignment horizontal="right" vertical="center" readingOrder="2"/>
    </xf>
    <xf numFmtId="0" fontId="21" fillId="2" borderId="3" xfId="0" applyFont="1" applyFill="1" applyBorder="1" applyAlignment="1">
      <alignment horizontal="right" vertical="center" readingOrder="2"/>
    </xf>
    <xf numFmtId="0" fontId="21" fillId="2" borderId="6" xfId="0" applyFont="1" applyFill="1" applyBorder="1" applyAlignment="1">
      <alignment horizontal="right" vertical="center" readingOrder="2"/>
    </xf>
    <xf numFmtId="0" fontId="21" fillId="2" borderId="7" xfId="0" applyFont="1" applyFill="1" applyBorder="1" applyAlignment="1">
      <alignment horizontal="right" vertical="center" readingOrder="2"/>
    </xf>
    <xf numFmtId="0" fontId="12" fillId="2" borderId="4" xfId="0" applyFont="1" applyFill="1" applyBorder="1" applyAlignment="1">
      <alignment horizontal="right" vertical="center" readingOrder="2"/>
    </xf>
    <xf numFmtId="0" fontId="12" fillId="2" borderId="5" xfId="0" applyFont="1" applyFill="1" applyBorder="1" applyAlignment="1">
      <alignment horizontal="right" vertical="center" readingOrder="2"/>
    </xf>
    <xf numFmtId="0" fontId="14" fillId="0" borderId="5" xfId="0" applyFont="1" applyBorder="1" applyAlignment="1">
      <alignment horizontal="right" vertical="center" readingOrder="2"/>
    </xf>
    <xf numFmtId="0" fontId="12" fillId="3" borderId="3" xfId="0" applyFont="1" applyFill="1" applyBorder="1" applyAlignment="1">
      <alignment horizontal="right" vertical="center" readingOrder="2"/>
    </xf>
    <xf numFmtId="0" fontId="14" fillId="0" borderId="9" xfId="0" applyFont="1" applyBorder="1" applyAlignment="1">
      <alignment horizontal="right" vertical="center" readingOrder="2"/>
    </xf>
    <xf numFmtId="0" fontId="12" fillId="3" borderId="4" xfId="0" applyFont="1" applyFill="1" applyBorder="1" applyAlignment="1">
      <alignment horizontal="right" vertical="center" readingOrder="2"/>
    </xf>
    <xf numFmtId="0" fontId="24" fillId="0" borderId="0" xfId="0" applyFont="1" applyAlignment="1">
      <alignment horizontal="right" vertical="center" readingOrder="2"/>
    </xf>
    <xf numFmtId="0" fontId="12" fillId="2" borderId="0" xfId="0" applyFont="1" applyFill="1" applyAlignment="1">
      <alignment horizontal="right" vertical="center" readingOrder="2"/>
    </xf>
    <xf numFmtId="0" fontId="14" fillId="0" borderId="0" xfId="0" applyFont="1" applyAlignment="1">
      <alignment horizontal="right" vertical="center" readingOrder="2"/>
    </xf>
    <xf numFmtId="0" fontId="21" fillId="0" borderId="0" xfId="0" applyFont="1" applyAlignment="1">
      <alignment horizontal="right" vertical="center" readingOrder="2"/>
    </xf>
    <xf numFmtId="0" fontId="13" fillId="0" borderId="0" xfId="0" applyFont="1" applyAlignment="1">
      <alignment horizontal="right" vertical="center" readingOrder="2"/>
    </xf>
    <xf numFmtId="0" fontId="12" fillId="3" borderId="0" xfId="0" applyFont="1" applyFill="1" applyAlignment="1">
      <alignment horizontal="right" vertical="center" readingOrder="2"/>
    </xf>
    <xf numFmtId="0" fontId="12" fillId="0" borderId="0" xfId="0" applyFont="1" applyAlignment="1">
      <alignment horizontal="right" vertical="center" readingOrder="2"/>
    </xf>
    <xf numFmtId="0" fontId="12" fillId="2" borderId="3" xfId="0" applyFont="1" applyFill="1" applyBorder="1" applyAlignment="1">
      <alignment horizontal="center" vertical="center" wrapText="1" readingOrder="2"/>
    </xf>
    <xf numFmtId="0" fontId="14" fillId="0" borderId="10" xfId="0" applyFont="1" applyBorder="1" applyAlignment="1">
      <alignment horizontal="right" vertical="center" readingOrder="2"/>
    </xf>
    <xf numFmtId="0" fontId="12" fillId="2" borderId="10" xfId="0" applyFont="1" applyFill="1" applyBorder="1" applyAlignment="1">
      <alignment horizontal="right" vertical="center" readingOrder="2"/>
    </xf>
    <xf numFmtId="0" fontId="14" fillId="0" borderId="11" xfId="0" applyFont="1" applyBorder="1" applyAlignment="1">
      <alignment horizontal="right" vertical="center" readingOrder="2"/>
    </xf>
    <xf numFmtId="0" fontId="0" fillId="0" borderId="0" xfId="0" applyAlignment="1">
      <alignment vertical="center"/>
    </xf>
    <xf numFmtId="0" fontId="31" fillId="0" borderId="0" xfId="0" applyFont="1" applyAlignment="1">
      <alignment horizontal="center" vertical="center"/>
    </xf>
    <xf numFmtId="0" fontId="32" fillId="0" borderId="0" xfId="0" applyFont="1" applyAlignment="1">
      <alignment horizontal="center" vertical="center"/>
    </xf>
    <xf numFmtId="0" fontId="33" fillId="0" borderId="0" xfId="0" applyFont="1" applyAlignment="1">
      <alignment horizontal="center" vertical="center"/>
    </xf>
    <xf numFmtId="0" fontId="34" fillId="0" borderId="4" xfId="0" applyFont="1" applyBorder="1" applyAlignment="1">
      <alignment horizontal="right" vertical="center" readingOrder="2"/>
    </xf>
    <xf numFmtId="0" fontId="35" fillId="0" borderId="5" xfId="0" applyFont="1" applyBorder="1" applyAlignment="1">
      <alignment horizontal="justify" vertical="center" wrapText="1" readingOrder="2"/>
    </xf>
    <xf numFmtId="0" fontId="35" fillId="0" borderId="5" xfId="0" applyFont="1" applyBorder="1" applyAlignment="1">
      <alignment horizontal="right" vertical="center" wrapText="1" readingOrder="2"/>
    </xf>
    <xf numFmtId="0" fontId="35" fillId="0" borderId="3" xfId="0" applyFont="1" applyBorder="1" applyAlignment="1">
      <alignment horizontal="right" vertical="center" readingOrder="2"/>
    </xf>
    <xf numFmtId="0" fontId="35" fillId="0" borderId="6" xfId="0" applyFont="1" applyBorder="1" applyAlignment="1">
      <alignment vertical="center" wrapText="1" readingOrder="2"/>
    </xf>
    <xf numFmtId="43" fontId="35" fillId="0" borderId="5" xfId="1" applyFont="1" applyBorder="1" applyAlignment="1">
      <alignment horizontal="center" vertical="center" wrapText="1" readingOrder="2"/>
    </xf>
    <xf numFmtId="9" fontId="35" fillId="0" borderId="5" xfId="0" applyNumberFormat="1" applyFont="1" applyBorder="1" applyAlignment="1">
      <alignment horizontal="center" vertical="center" wrapText="1" readingOrder="2"/>
    </xf>
    <xf numFmtId="43" fontId="35" fillId="0" borderId="7" xfId="1" applyFont="1" applyBorder="1" applyAlignment="1">
      <alignment horizontal="center" vertical="center" wrapText="1" readingOrder="2"/>
    </xf>
    <xf numFmtId="9" fontId="35" fillId="0" borderId="7" xfId="0" applyNumberFormat="1" applyFont="1" applyBorder="1" applyAlignment="1">
      <alignment horizontal="center" vertical="center" wrapText="1" readingOrder="2"/>
    </xf>
    <xf numFmtId="0" fontId="35" fillId="0" borderId="0" xfId="0" applyFont="1" applyAlignment="1">
      <alignment horizontal="right" vertical="center" readingOrder="2"/>
    </xf>
    <xf numFmtId="0" fontId="10" fillId="0" borderId="0" xfId="0" applyFont="1" applyAlignment="1">
      <alignment horizontal="right" vertical="center" readingOrder="2"/>
    </xf>
    <xf numFmtId="0" fontId="38" fillId="0" borderId="0" xfId="0" applyFont="1"/>
    <xf numFmtId="0" fontId="41" fillId="0" borderId="0" xfId="0" applyFont="1" applyAlignment="1">
      <alignment horizontal="right" vertical="center" readingOrder="2"/>
    </xf>
    <xf numFmtId="0" fontId="45" fillId="0" borderId="0" xfId="3"/>
    <xf numFmtId="0" fontId="37" fillId="0" borderId="0" xfId="0" applyFont="1" applyAlignment="1">
      <alignment vertical="center"/>
    </xf>
    <xf numFmtId="0" fontId="37" fillId="4" borderId="13" xfId="0" applyFont="1" applyFill="1" applyBorder="1" applyAlignment="1">
      <alignment horizontal="center" vertical="center" wrapText="1"/>
    </xf>
    <xf numFmtId="0" fontId="37" fillId="0" borderId="13" xfId="0" applyFont="1" applyBorder="1" applyAlignment="1">
      <alignment horizontal="right" vertical="center" wrapText="1"/>
    </xf>
    <xf numFmtId="43" fontId="0" fillId="0" borderId="13" xfId="1" applyFont="1" applyBorder="1" applyAlignment="1">
      <alignment vertical="center" wrapText="1"/>
    </xf>
    <xf numFmtId="0" fontId="0" fillId="0" borderId="13" xfId="0" applyBorder="1" applyAlignment="1">
      <alignment horizontal="right" vertical="center" wrapText="1"/>
    </xf>
    <xf numFmtId="43" fontId="0" fillId="0" borderId="0" xfId="1" applyFont="1"/>
    <xf numFmtId="164" fontId="0" fillId="0" borderId="13" xfId="1" applyNumberFormat="1" applyFont="1" applyBorder="1" applyAlignment="1">
      <alignment vertical="center" wrapText="1"/>
    </xf>
    <xf numFmtId="10" fontId="0" fillId="0" borderId="0" xfId="2" applyNumberFormat="1" applyFont="1"/>
    <xf numFmtId="164" fontId="0" fillId="0" borderId="0" xfId="1" applyNumberFormat="1" applyFont="1"/>
    <xf numFmtId="10" fontId="0" fillId="0" borderId="13" xfId="2" applyNumberFormat="1" applyFont="1" applyBorder="1" applyAlignment="1">
      <alignment horizontal="center" vertical="center" wrapText="1"/>
    </xf>
    <xf numFmtId="10" fontId="47" fillId="0" borderId="13" xfId="2" applyNumberFormat="1" applyFont="1" applyBorder="1" applyAlignment="1">
      <alignment horizontal="center" vertical="center" wrapText="1"/>
    </xf>
    <xf numFmtId="164" fontId="0" fillId="0" borderId="13" xfId="1" applyNumberFormat="1" applyFont="1" applyBorder="1" applyAlignment="1">
      <alignment horizontal="center" vertical="center" wrapText="1"/>
    </xf>
    <xf numFmtId="164" fontId="47" fillId="0" borderId="13" xfId="1" applyNumberFormat="1" applyFont="1" applyBorder="1" applyAlignment="1">
      <alignment vertical="center" wrapText="1"/>
    </xf>
    <xf numFmtId="0" fontId="44" fillId="0" borderId="0" xfId="0" applyFont="1"/>
    <xf numFmtId="0" fontId="35" fillId="0" borderId="5" xfId="0" applyFont="1" applyBorder="1" applyAlignment="1">
      <alignment horizontal="right" vertical="center" readingOrder="2"/>
    </xf>
    <xf numFmtId="0" fontId="35" fillId="0" borderId="12" xfId="0" applyFont="1" applyBorder="1" applyAlignment="1">
      <alignment horizontal="right" vertical="center" readingOrder="2"/>
    </xf>
    <xf numFmtId="0" fontId="48" fillId="0" borderId="5" xfId="0" applyFont="1" applyBorder="1" applyAlignment="1">
      <alignment horizontal="right" vertical="center" readingOrder="2"/>
    </xf>
    <xf numFmtId="0" fontId="49" fillId="0" borderId="5" xfId="0" applyFont="1" applyBorder="1" applyAlignment="1">
      <alignment horizontal="right" vertical="center" readingOrder="2"/>
    </xf>
    <xf numFmtId="0" fontId="0" fillId="0" borderId="0" xfId="0" applyAlignment="1">
      <alignment horizontal="right" vertical="center" readingOrder="2"/>
    </xf>
    <xf numFmtId="0" fontId="50" fillId="0" borderId="0" xfId="0" applyFont="1" applyAlignment="1">
      <alignment horizontal="right" vertical="center" readingOrder="2"/>
    </xf>
    <xf numFmtId="0" fontId="51" fillId="0" borderId="0" xfId="0" applyFont="1" applyAlignment="1">
      <alignment horizontal="right" vertical="center" readingOrder="2"/>
    </xf>
    <xf numFmtId="165" fontId="35" fillId="0" borderId="5" xfId="0" applyNumberFormat="1" applyFont="1" applyBorder="1" applyAlignment="1">
      <alignment vertical="center" readingOrder="2"/>
    </xf>
    <xf numFmtId="166" fontId="0" fillId="0" borderId="0" xfId="0" applyNumberFormat="1"/>
    <xf numFmtId="43" fontId="0" fillId="0" borderId="0" xfId="0" applyNumberFormat="1"/>
    <xf numFmtId="9" fontId="0" fillId="0" borderId="0" xfId="0" applyNumberFormat="1"/>
    <xf numFmtId="9" fontId="0" fillId="0" borderId="0" xfId="1" applyNumberFormat="1" applyFont="1"/>
    <xf numFmtId="0" fontId="12" fillId="2" borderId="5" xfId="0" applyFont="1" applyFill="1" applyBorder="1" applyAlignment="1">
      <alignment horizontal="center" vertical="center" readingOrder="2"/>
    </xf>
    <xf numFmtId="43" fontId="37" fillId="0" borderId="0" xfId="1" applyFont="1"/>
    <xf numFmtId="43" fontId="29" fillId="0" borderId="0" xfId="1" applyFont="1"/>
    <xf numFmtId="43" fontId="21" fillId="0" borderId="5" xfId="1" applyFont="1" applyBorder="1" applyAlignment="1">
      <alignment horizontal="right" vertical="center" readingOrder="2"/>
    </xf>
    <xf numFmtId="43" fontId="52" fillId="0" borderId="5" xfId="1" applyFont="1" applyBorder="1" applyAlignment="1">
      <alignment horizontal="right" vertical="center" readingOrder="2"/>
    </xf>
    <xf numFmtId="43" fontId="12" fillId="3" borderId="3" xfId="1" applyFont="1" applyFill="1" applyBorder="1" applyAlignment="1">
      <alignment horizontal="right" vertical="center" readingOrder="2"/>
    </xf>
    <xf numFmtId="43" fontId="12" fillId="3" borderId="7" xfId="1" applyFont="1" applyFill="1" applyBorder="1" applyAlignment="1">
      <alignment horizontal="right" vertical="center" readingOrder="2"/>
    </xf>
    <xf numFmtId="43" fontId="13" fillId="3" borderId="5" xfId="1" applyFont="1" applyFill="1" applyBorder="1" applyAlignment="1">
      <alignment horizontal="right" vertical="center" readingOrder="2"/>
    </xf>
    <xf numFmtId="0" fontId="12" fillId="3" borderId="5" xfId="0" applyFont="1" applyFill="1" applyBorder="1" applyAlignment="1">
      <alignment horizontal="center" vertical="center" readingOrder="2"/>
    </xf>
    <xf numFmtId="0" fontId="12" fillId="3" borderId="5" xfId="1" applyNumberFormat="1" applyFont="1" applyFill="1" applyBorder="1" applyAlignment="1">
      <alignment horizontal="center" vertical="center" readingOrder="2"/>
    </xf>
    <xf numFmtId="166" fontId="0" fillId="0" borderId="0" xfId="0" applyNumberFormat="1" applyAlignment="1">
      <alignment horizontal="right"/>
    </xf>
    <xf numFmtId="43" fontId="13" fillId="0" borderId="5" xfId="0" applyNumberFormat="1" applyFont="1" applyBorder="1" applyAlignment="1">
      <alignment horizontal="right" vertical="center" readingOrder="2"/>
    </xf>
    <xf numFmtId="43" fontId="13" fillId="0" borderId="5" xfId="1" applyFont="1" applyBorder="1" applyAlignment="1">
      <alignment horizontal="right" vertical="center" readingOrder="2"/>
    </xf>
    <xf numFmtId="43" fontId="53" fillId="3" borderId="5" xfId="0" applyNumberFormat="1" applyFont="1" applyFill="1" applyBorder="1" applyAlignment="1">
      <alignment horizontal="right" vertical="center" readingOrder="2"/>
    </xf>
    <xf numFmtId="43" fontId="14" fillId="0" borderId="5" xfId="1" applyFont="1" applyBorder="1" applyAlignment="1">
      <alignment horizontal="right" vertical="center" readingOrder="2"/>
    </xf>
    <xf numFmtId="0" fontId="54" fillId="0" borderId="0" xfId="0" applyFont="1" applyAlignment="1">
      <alignment horizontal="right" vertical="center" readingOrder="2"/>
    </xf>
    <xf numFmtId="0" fontId="55" fillId="0" borderId="0" xfId="0" applyFont="1"/>
    <xf numFmtId="0" fontId="56" fillId="0" borderId="0" xfId="0" applyFont="1" applyAlignment="1">
      <alignment horizontal="right" vertical="center" readingOrder="2"/>
    </xf>
    <xf numFmtId="0" fontId="57" fillId="0" borderId="0" xfId="0" applyFont="1" applyAlignment="1">
      <alignment horizontal="right" vertical="center" readingOrder="2"/>
    </xf>
    <xf numFmtId="43" fontId="35" fillId="0" borderId="5" xfId="1" applyFont="1" applyBorder="1" applyAlignment="1">
      <alignment vertical="center" readingOrder="2"/>
    </xf>
    <xf numFmtId="43" fontId="13" fillId="3" borderId="0" xfId="0" applyNumberFormat="1" applyFont="1" applyFill="1" applyAlignment="1">
      <alignment horizontal="right" vertical="center" readingOrder="2"/>
    </xf>
    <xf numFmtId="0" fontId="58" fillId="0" borderId="0" xfId="0" applyFont="1" applyAlignment="1">
      <alignment horizontal="right" vertical="center" readingOrder="2"/>
    </xf>
    <xf numFmtId="0" fontId="59" fillId="0" borderId="0" xfId="0" applyFont="1" applyAlignment="1">
      <alignment horizontal="right" vertical="center" readingOrder="2"/>
    </xf>
    <xf numFmtId="0" fontId="13" fillId="0" borderId="5" xfId="0" applyFont="1" applyBorder="1" applyAlignment="1">
      <alignment horizontal="center" vertical="center" readingOrder="2"/>
    </xf>
    <xf numFmtId="0" fontId="35" fillId="0" borderId="5" xfId="0" applyFont="1" applyBorder="1" applyAlignment="1">
      <alignment horizontal="center" vertical="center" readingOrder="2"/>
    </xf>
    <xf numFmtId="0" fontId="58" fillId="3" borderId="5" xfId="0" applyFont="1" applyFill="1" applyBorder="1" applyAlignment="1">
      <alignment horizontal="center" vertical="center" readingOrder="2"/>
    </xf>
    <xf numFmtId="0" fontId="35" fillId="0" borderId="5" xfId="0" applyFont="1" applyBorder="1" applyAlignment="1">
      <alignment horizontal="justify" vertical="center" readingOrder="2"/>
    </xf>
    <xf numFmtId="0" fontId="58" fillId="0" borderId="5" xfId="0" applyFont="1" applyBorder="1" applyAlignment="1">
      <alignment vertical="center" readingOrder="2"/>
    </xf>
    <xf numFmtId="0" fontId="58" fillId="3" borderId="5" xfId="0" applyFont="1" applyFill="1" applyBorder="1" applyAlignment="1">
      <alignment vertical="center" readingOrder="2"/>
    </xf>
    <xf numFmtId="0" fontId="58" fillId="0" borderId="8" xfId="0" applyFont="1" applyBorder="1" applyAlignment="1">
      <alignment horizontal="right" vertical="center" readingOrder="2"/>
    </xf>
    <xf numFmtId="43" fontId="35" fillId="3" borderId="0" xfId="1" applyFont="1" applyFill="1" applyAlignment="1">
      <alignment horizontal="right" vertical="center" readingOrder="2"/>
    </xf>
    <xf numFmtId="0" fontId="60" fillId="0" borderId="0" xfId="0" applyFont="1" applyAlignment="1">
      <alignment horizontal="right" vertical="center" readingOrder="2"/>
    </xf>
    <xf numFmtId="0" fontId="0" fillId="0" borderId="0" xfId="0" applyAlignment="1">
      <alignment horizontal="center" wrapText="1"/>
    </xf>
    <xf numFmtId="43" fontId="0" fillId="0" borderId="12" xfId="1" applyFont="1" applyBorder="1" applyAlignment="1">
      <alignment horizontal="center"/>
    </xf>
    <xf numFmtId="43" fontId="0" fillId="0" borderId="0" xfId="1" applyFont="1" applyAlignment="1">
      <alignment horizontal="center"/>
    </xf>
    <xf numFmtId="170" fontId="0" fillId="0" borderId="0" xfId="0" applyNumberFormat="1" applyAlignment="1">
      <alignment horizontal="right"/>
    </xf>
    <xf numFmtId="43" fontId="35" fillId="0" borderId="0" xfId="1" applyFont="1" applyAlignment="1">
      <alignment horizontal="center" vertical="center" readingOrder="2"/>
    </xf>
  </cellXfs>
  <cellStyles count="4">
    <cellStyle name="Comma" xfId="1" builtinId="3"/>
    <cellStyle name="Hyperlink" xfId="3" builtinId="8"/>
    <cellStyle name="Normal" xfId="0" builtinId="0"/>
    <cellStyle name="Percent" xfId="2" builtinId="5"/>
  </cellStyles>
  <dxfs count="17">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i val="0"/>
        <strike val="0"/>
        <condense val="0"/>
        <extend val="0"/>
        <outline val="0"/>
        <shadow val="0"/>
        <u val="none"/>
        <vertAlign val="baseline"/>
        <sz val="12"/>
        <color theme="5" tint="-0.499984740745262"/>
        <name val="Arial"/>
        <family val="2"/>
        <scheme val="none"/>
      </font>
      <alignment horizontal="right" vertical="center" textRotation="0" wrapText="0" indent="0" justifyLastLine="0" shrinkToFit="0" readingOrder="2"/>
      <border diagonalUp="0" diagonalDown="0" outline="0">
        <left/>
        <right/>
        <top/>
        <bottom style="medium">
          <color rgb="FFAEAAAA"/>
        </bottom>
      </border>
    </dxf>
    <dxf>
      <font>
        <b/>
        <i val="0"/>
        <strike val="0"/>
        <condense val="0"/>
        <extend val="0"/>
        <outline val="0"/>
        <shadow val="0"/>
        <u val="none"/>
        <vertAlign val="baseline"/>
        <sz val="12"/>
        <color theme="5" tint="-0.499984740745262"/>
        <name val="Arial"/>
        <family val="2"/>
        <scheme val="none"/>
      </font>
      <alignment horizontal="right" vertical="center" textRotation="0" wrapText="0" indent="0" justifyLastLine="0" shrinkToFit="0" readingOrder="2"/>
      <border diagonalUp="0" diagonalDown="0" outline="0">
        <left style="medium">
          <color rgb="FFAEAAAA"/>
        </left>
        <right style="medium">
          <color rgb="FFAEAAAA"/>
        </right>
        <top/>
        <bottom style="medium">
          <color rgb="FFAEAAAA"/>
        </bottom>
      </border>
    </dxf>
    <dxf>
      <font>
        <b val="0"/>
        <i val="0"/>
        <strike val="0"/>
        <condense val="0"/>
        <extend val="0"/>
        <outline val="0"/>
        <shadow val="0"/>
        <u val="none"/>
        <vertAlign val="baseline"/>
        <sz val="12"/>
        <color rgb="FF2F5496"/>
        <name val="Arial"/>
        <family val="2"/>
        <scheme val="none"/>
      </font>
      <alignment horizontal="right" vertical="center" textRotation="0" wrapText="0" indent="0" justifyLastLine="0" shrinkToFit="0" readingOrder="2"/>
      <border diagonalUp="0" diagonalDown="0" outline="0">
        <left/>
        <right style="medium">
          <color rgb="FFAEAAAA"/>
        </right>
        <top/>
        <bottom style="medium">
          <color rgb="FFAEAAAA"/>
        </bottom>
      </border>
    </dxf>
    <dxf>
      <border outline="0">
        <left style="medium">
          <color rgb="FFAEAAAA"/>
        </left>
        <top style="medium">
          <color rgb="FFAEAAAA"/>
        </top>
        <bottom style="medium">
          <color rgb="FFAEAAAA"/>
        </bottom>
      </border>
    </dxf>
    <dxf>
      <border outline="0">
        <bottom style="medium">
          <color rgb="FFAEAAAA"/>
        </bottom>
      </border>
    </dxf>
    <dxf>
      <font>
        <b/>
        <i val="0"/>
        <strike val="0"/>
        <condense val="0"/>
        <extend val="0"/>
        <outline val="0"/>
        <shadow val="0"/>
        <u val="none"/>
        <vertAlign val="baseline"/>
        <sz val="12"/>
        <color rgb="FF2F5496"/>
        <name val="Arial"/>
        <family val="2"/>
        <scheme val="none"/>
      </font>
      <fill>
        <patternFill patternType="solid">
          <fgColor indexed="64"/>
          <bgColor rgb="FFFFCC99"/>
        </patternFill>
      </fill>
      <alignment horizontal="right" vertical="center" textRotation="0" wrapText="0" indent="0" justifyLastLine="0" shrinkToFit="0" readingOrder="2"/>
    </dxf>
  </dxfs>
  <tableStyles count="1" defaultTableStyle="TableStyleMedium2" defaultPivotStyle="PivotStyleLight16">
    <tableStyle name="Invisible" pivot="0" table="0" count="0" xr9:uid="{48A65F63-6799-4388-B9D9-DB32799AAF38}"/>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http://WWW.machro3.com" TargetMode="External"/><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jpeg"/></Relationships>
</file>

<file path=xl/drawings/drawing1.xml><?xml version="1.0" encoding="utf-8"?>
<xdr:wsDr xmlns:xdr="http://schemas.openxmlformats.org/drawingml/2006/spreadsheetDrawing" xmlns:a="http://schemas.openxmlformats.org/drawingml/2006/main">
  <xdr:twoCellAnchor>
    <xdr:from>
      <xdr:col>2</xdr:col>
      <xdr:colOff>381000</xdr:colOff>
      <xdr:row>5</xdr:row>
      <xdr:rowOff>152400</xdr:rowOff>
    </xdr:from>
    <xdr:to>
      <xdr:col>4</xdr:col>
      <xdr:colOff>133350</xdr:colOff>
      <xdr:row>16</xdr:row>
      <xdr:rowOff>114300</xdr:rowOff>
    </xdr:to>
    <xdr:pic>
      <xdr:nvPicPr>
        <xdr:cNvPr id="4" name="Image 0" descr="machro3.com.png">
          <a:extLst>
            <a:ext uri="{FF2B5EF4-FFF2-40B4-BE49-F238E27FC236}">
              <a16:creationId xmlns:a16="http://schemas.microsoft.com/office/drawing/2014/main" id="{92D22F70-BA85-4CC4-A86F-953296479AB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33270650" y="1057275"/>
          <a:ext cx="2933700" cy="1952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28575</xdr:colOff>
      <xdr:row>18</xdr:row>
      <xdr:rowOff>66675</xdr:rowOff>
    </xdr:from>
    <xdr:to>
      <xdr:col>11</xdr:col>
      <xdr:colOff>95250</xdr:colOff>
      <xdr:row>24</xdr:row>
      <xdr:rowOff>57150</xdr:rowOff>
    </xdr:to>
    <xdr:sp macro="" textlink="">
      <xdr:nvSpPr>
        <xdr:cNvPr id="5" name="Text Box 22">
          <a:extLst>
            <a:ext uri="{FF2B5EF4-FFF2-40B4-BE49-F238E27FC236}">
              <a16:creationId xmlns:a16="http://schemas.microsoft.com/office/drawing/2014/main" id="{6025A31D-ED4A-CD18-3F53-FDE6D71252A6}"/>
            </a:ext>
          </a:extLst>
        </xdr:cNvPr>
        <xdr:cNvSpPr txBox="1">
          <a:spLocks noChangeArrowheads="1"/>
        </xdr:cNvSpPr>
      </xdr:nvSpPr>
      <xdr:spPr bwMode="auto">
        <a:xfrm>
          <a:off x="11228508150" y="3324225"/>
          <a:ext cx="21240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rot="0" vert="horz" wrap="square" lIns="91440" tIns="45720" rIns="91440" bIns="45720" anchor="t" anchorCtr="0" upright="1">
          <a:noAutofit/>
        </a:bodyPr>
        <a:lstStyle/>
        <a:p>
          <a:pPr algn="ctr" rtl="1">
            <a:lnSpc>
              <a:spcPct val="107000"/>
            </a:lnSpc>
            <a:spcAft>
              <a:spcPts val="800"/>
            </a:spcAft>
          </a:pPr>
          <a:r>
            <a:rPr lang="ar-SA" sz="1400" b="1">
              <a:solidFill>
                <a:srgbClr val="7F7F7F"/>
              </a:solidFill>
              <a:effectLst/>
              <a:latin typeface="Calibri" panose="020F0502020204030204" pitchFamily="34" charset="0"/>
              <a:ea typeface="Calibri" panose="020F0502020204030204" pitchFamily="34" charset="0"/>
              <a:cs typeface="Arial" panose="020B0604020202020204" pitchFamily="34" charset="0"/>
            </a:rPr>
            <a:t>#</a:t>
          </a:r>
          <a:r>
            <a:rPr lang="en-US" sz="1400" b="1">
              <a:solidFill>
                <a:srgbClr val="7F7F7F"/>
              </a:solidFill>
              <a:effectLst/>
              <a:latin typeface="Calibri" panose="020F0502020204030204" pitchFamily="34" charset="0"/>
              <a:ea typeface="Calibri" panose="020F0502020204030204" pitchFamily="34" charset="0"/>
              <a:cs typeface="Arial" panose="020B0604020202020204" pitchFamily="34" charset="0"/>
            </a:rPr>
            <a:t>Machrro3</a:t>
          </a:r>
          <a:endParaRPr lang="en-US" sz="1100">
            <a:effectLst/>
            <a:latin typeface="Calibri" panose="020F0502020204030204" pitchFamily="34" charset="0"/>
            <a:ea typeface="Calibri" panose="020F0502020204030204" pitchFamily="34" charset="0"/>
            <a:cs typeface="Arial" panose="020B0604020202020204" pitchFamily="34" charset="0"/>
          </a:endParaRPr>
        </a:p>
        <a:p>
          <a:pPr algn="ctr">
            <a:lnSpc>
              <a:spcPct val="107000"/>
            </a:lnSpc>
            <a:spcAft>
              <a:spcPts val="800"/>
            </a:spcAft>
          </a:pPr>
          <a:r>
            <a:rPr lang="en-US" sz="1400" u="sng">
              <a:solidFill>
                <a:srgbClr val="0563C1"/>
              </a:solidFill>
              <a:effectLst/>
              <a:latin typeface="Calibri" panose="020F0502020204030204" pitchFamily="34" charset="0"/>
              <a:ea typeface="Calibri" panose="020F0502020204030204" pitchFamily="34" charset="0"/>
              <a:cs typeface="Arial" panose="020B0604020202020204" pitchFamily="34" charset="0"/>
              <a:hlinkClick xmlns:r="http://schemas.openxmlformats.org/officeDocument/2006/relationships" r:id="rId2"/>
            </a:rPr>
            <a:t>WWW.machro3.com</a:t>
          </a:r>
          <a:endParaRPr lang="en-US" sz="1100">
            <a:effectLst/>
            <a:latin typeface="Calibri" panose="020F0502020204030204" pitchFamily="34" charset="0"/>
            <a:ea typeface="Calibri" panose="020F0502020204030204" pitchFamily="34" charset="0"/>
            <a:cs typeface="Arial" panose="020B0604020202020204" pitchFamily="34" charset="0"/>
          </a:endParaRPr>
        </a:p>
        <a:p>
          <a:pPr algn="ctr">
            <a:lnSpc>
              <a:spcPct val="107000"/>
            </a:lnSpc>
            <a:spcAft>
              <a:spcPts val="800"/>
            </a:spcAft>
          </a:pPr>
          <a:r>
            <a:rPr lang="en-US" sz="1400" b="1">
              <a:solidFill>
                <a:srgbClr val="7F7F7F"/>
              </a:solidFill>
              <a:effectLst/>
              <a:latin typeface="Calibri" panose="020F0502020204030204" pitchFamily="34" charset="0"/>
              <a:ea typeface="Calibri" panose="020F0502020204030204" pitchFamily="34" charset="0"/>
              <a:cs typeface="Arial" panose="020B0604020202020204" pitchFamily="34" charset="0"/>
            </a:rPr>
            <a:t>@Machrro3</a:t>
          </a:r>
          <a:endParaRPr lang="en-US" sz="1100">
            <a:effectLst/>
            <a:latin typeface="Calibri" panose="020F0502020204030204" pitchFamily="34" charset="0"/>
            <a:ea typeface="Calibri" panose="020F0502020204030204" pitchFamily="34" charset="0"/>
            <a:cs typeface="Arial" panose="020B0604020202020204" pitchFamily="34" charset="0"/>
          </a:endParaRPr>
        </a:p>
      </xdr:txBody>
    </xdr:sp>
    <xdr:clientData/>
  </xdr:twoCellAnchor>
  <xdr:twoCellAnchor editAs="oneCell">
    <xdr:from>
      <xdr:col>19</xdr:col>
      <xdr:colOff>0</xdr:colOff>
      <xdr:row>8</xdr:row>
      <xdr:rowOff>0</xdr:rowOff>
    </xdr:from>
    <xdr:to>
      <xdr:col>34</xdr:col>
      <xdr:colOff>150257</xdr:colOff>
      <xdr:row>62</xdr:row>
      <xdr:rowOff>160542</xdr:rowOff>
    </xdr:to>
    <xdr:pic>
      <xdr:nvPicPr>
        <xdr:cNvPr id="7" name="Picture 6">
          <a:extLst>
            <a:ext uri="{FF2B5EF4-FFF2-40B4-BE49-F238E27FC236}">
              <a16:creationId xmlns:a16="http://schemas.microsoft.com/office/drawing/2014/main" id="{583D17C1-0880-A0B3-BFF8-4DDD6641BA61}"/>
            </a:ext>
          </a:extLst>
        </xdr:cNvPr>
        <xdr:cNvPicPr>
          <a:picLocks noChangeAspect="1"/>
        </xdr:cNvPicPr>
      </xdr:nvPicPr>
      <xdr:blipFill>
        <a:blip xmlns:r="http://schemas.openxmlformats.org/officeDocument/2006/relationships" r:embed="rId3"/>
        <a:stretch>
          <a:fillRect/>
        </a:stretch>
      </xdr:blipFill>
      <xdr:spPr>
        <a:xfrm>
          <a:off x="11212679743" y="1447800"/>
          <a:ext cx="10437257" cy="1041896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15</xdr:col>
      <xdr:colOff>28575</xdr:colOff>
      <xdr:row>0</xdr:row>
      <xdr:rowOff>57150</xdr:rowOff>
    </xdr:from>
    <xdr:to>
      <xdr:col>25</xdr:col>
      <xdr:colOff>638175</xdr:colOff>
      <xdr:row>29</xdr:row>
      <xdr:rowOff>121751</xdr:rowOff>
    </xdr:to>
    <xdr:pic>
      <xdr:nvPicPr>
        <xdr:cNvPr id="2" name="Picture 1">
          <a:extLst>
            <a:ext uri="{FF2B5EF4-FFF2-40B4-BE49-F238E27FC236}">
              <a16:creationId xmlns:a16="http://schemas.microsoft.com/office/drawing/2014/main" id="{862E12D3-10B6-CABE-1EAB-28115C69AB5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18364025" y="57150"/>
          <a:ext cx="7467600" cy="59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5D88F093-D81C-4EC9-884F-7E90FEA78E43}" autoFormatId="16" applyNumberFormats="0" applyBorderFormats="0" applyFontFormats="0" applyPatternFormats="0" applyAlignmentFormats="0" applyWidthHeightFormats="0">
  <queryTableRefresh nextId="10">
    <queryTableFields count="6">
      <queryTableField id="4" name="الدولة" tableColumnId="4"/>
      <queryTableField id="5" name="درجة التنافسية" tableColumnId="5"/>
      <queryTableField id="6" name="الشرح" tableColumnId="6"/>
      <queryTableField id="7" name="نصيب الفرد بالالف دولار سنوياً" tableColumnId="7"/>
      <queryTableField id="8" name="الناتج المحلي" tableColumnId="8"/>
      <queryTableField id="9" name="الترتيب عالمياً" tableColumnId="9"/>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2" xr16:uid="{1F2A2839-3D68-460C-AA59-E7287F8030C2}" autoFormatId="16" applyNumberFormats="0" applyBorderFormats="0" applyFontFormats="0" applyPatternFormats="0" applyAlignmentFormats="0" applyWidthHeightFormats="0">
  <queryTableRefresh nextId="6" unboundColumnsRight="1">
    <queryTableFields count="5">
      <queryTableField id="1" name="Column1" tableColumnId="1"/>
      <queryTableField id="2" name="Column2" tableColumnId="2"/>
      <queryTableField id="3" name="Column3" tableColumnId="3"/>
      <queryTableField id="4" name="Column4" tableColumnId="4"/>
      <queryTableField id="5" dataBound="0" tableColumnId="5"/>
    </queryTableFields>
  </queryTableRefresh>
</queryTable>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F6C0201-1A09-433E-A848-00C750C68FB5}" name="Table1" displayName="Table1" ref="B6:D32" totalsRowShown="0" headerRowDxfId="16" headerRowBorderDxfId="15" tableBorderDxfId="14">
  <autoFilter ref="B6:D32" xr:uid="{8F6C0201-1A09-433E-A848-00C750C68FB5}"/>
  <tableColumns count="3">
    <tableColumn id="1" xr3:uid="{1C0DA44E-9C9C-4B1E-9A64-B1F138EFC6A3}" name="م." dataDxfId="13">
      <calculatedColumnFormula>ROWS($B$7:Table1[[#This Row],[م.]])</calculatedColumnFormula>
    </tableColumn>
    <tableColumn id="2" xr3:uid="{4C070821-F88B-412C-8938-F0296F433EC6}" name="اسم المنتج" dataDxfId="12"/>
    <tableColumn id="3" xr3:uid="{F6C1F251-0D44-4565-930E-B662C0E34279}" name="وصفه" dataDxfId="11"/>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BD82CAE3-BB3D-4AA0-90F5-49EF5E5D2712}" name="Table_1" displayName="Table_1" ref="A1:F23" tableType="queryTable" totalsRowShown="0">
  <autoFilter ref="A1:F23" xr:uid="{BD82CAE3-BB3D-4AA0-90F5-49EF5E5D2712}"/>
  <tableColumns count="6">
    <tableColumn id="4" xr3:uid="{5E57A428-4228-4345-B1C3-4B8C418E9F06}" uniqueName="4" name="الدولة" queryTableFieldId="4" dataDxfId="10"/>
    <tableColumn id="5" xr3:uid="{7C039B6B-B7FD-410B-B1C4-1CAA295158A2}" uniqueName="5" name="درجة التنافسية" queryTableFieldId="5" dataDxfId="9"/>
    <tableColumn id="6" xr3:uid="{02235A3A-9DE7-4A11-AF1C-BE9FBADFE11B}" uniqueName="6" name="الشرح" queryTableFieldId="6" dataDxfId="8"/>
    <tableColumn id="7" xr3:uid="{F2E153FE-2DAD-4DD7-8758-14C9E9C837C0}" uniqueName="7" name="نصيب الفرد بالالف دولار سنوياً" queryTableFieldId="7" dataDxfId="7"/>
    <tableColumn id="8" xr3:uid="{96F97502-8EBB-4382-B36B-4A84B2A13A75}" uniqueName="8" name="الناتج المحلي" queryTableFieldId="8" dataDxfId="6"/>
    <tableColumn id="9" xr3:uid="{A067AB69-6B07-49D7-AD4C-EAAC77D0BF5E}" uniqueName="9" name="الترتيب عالمياً" queryTableFieldId="9" dataDxfId="5"/>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F104D4C-988E-4FF3-90B4-B5085CD27FE6}" name="Table003__Page_4" displayName="Table003__Page_4" ref="A1:E8" tableType="queryTable" totalsRowShown="0">
  <autoFilter ref="A1:E8" xr:uid="{0F104D4C-988E-4FF3-90B4-B5085CD27FE6}"/>
  <tableColumns count="5">
    <tableColumn id="1" xr3:uid="{52E4CB1E-FDE1-4EE3-B121-88DE9206403E}" uniqueName="1" name="Column1" queryTableFieldId="1" dataDxfId="4"/>
    <tableColumn id="2" xr3:uid="{13E3A6AE-87BA-44EC-BBC6-21408B7AF1B5}" uniqueName="2" name="Column2" queryTableFieldId="2" dataDxfId="3"/>
    <tableColumn id="3" xr3:uid="{A0F219C1-C3F2-4D66-826A-8EE938393505}" uniqueName="3" name="Column3" queryTableFieldId="3" dataDxfId="2"/>
    <tableColumn id="4" xr3:uid="{184EB0F7-4C8B-4E81-8BB7-ED623EF6B4EB}" uniqueName="4" name="Column4" queryTableFieldId="4" dataDxfId="1"/>
    <tableColumn id="5" xr3:uid="{F2DBB574-CBA3-42F7-B3C2-C7F9BCBEBD04}" uniqueName="5" name="Column5" queryTableFieldId="5"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_rels/sheet7.xml.rels><?xml version="1.0" encoding="UTF-8" standalone="yes"?>
<Relationships xmlns="http://schemas.openxmlformats.org/package/2006/relationships"><Relationship Id="rId1" Type="http://schemas.openxmlformats.org/officeDocument/2006/relationships/table" Target="../tables/table3.xml"/></Relationships>
</file>

<file path=xl/worksheets/_rels/sheet8.xml.rels><?xml version="1.0" encoding="UTF-8" standalone="yes"?>
<Relationships xmlns="http://schemas.openxmlformats.org/package/2006/relationships"><Relationship Id="rId8" Type="http://schemas.openxmlformats.org/officeDocument/2006/relationships/hyperlink" Target="https://data.albankaldawli.org/indicator/NY.GDP.MKTP.CD?locations=SA" TargetMode="External"/><Relationship Id="rId3" Type="http://schemas.openxmlformats.org/officeDocument/2006/relationships/hyperlink" Target="https://www.mof.gov.sa/financialreport/2023/Documents/Q2A%202023F.pdf" TargetMode="External"/><Relationship Id="rId7" Type="http://schemas.openxmlformats.org/officeDocument/2006/relationships/hyperlink" Target="https://mep.gov.sa/ar/Pages/AnnualIndicators.aspx" TargetMode="External"/><Relationship Id="rId2" Type="http://schemas.openxmlformats.org/officeDocument/2006/relationships/hyperlink" Target="https://www.my.gov.sa/wps/portal/snp/aboutksa/governmentBudget/!ut/p/z1/jZBdb4JAEEV_Da_MXQElfVuxieLHurEq7kuDhq4kwJp1W_5-Ce2LibXO20zOmdxcUpSRavKvUueuNE1edftBDd-Xs2QGETKBaBdA8tdVGKaTAUagfQ-k6zhkHEyIIBpDJsuR4JsdAyJSz_j4Yzj-91WPzOUC03GHiBUbQsq3SbKYbwfdj1_gUcQeeJAhJaUrc_zpgzfHINakbPFR2ML6n7Y7n527XF88eGjb1tfG6KrwT6b2cE85m6uj7JakTW7pUm8zlOt6H7v4G1fjKro!/" TargetMode="External"/><Relationship Id="rId1" Type="http://schemas.openxmlformats.org/officeDocument/2006/relationships/hyperlink" Target="https://www.argaam.com/ar/article/articledetail/id/1692540" TargetMode="External"/><Relationship Id="rId6" Type="http://schemas.openxmlformats.org/officeDocument/2006/relationships/hyperlink" Target="https://www.mof.gov.sa/mediacenter/news/Pages/News_522024.aspx" TargetMode="External"/><Relationship Id="rId11" Type="http://schemas.openxmlformats.org/officeDocument/2006/relationships/printerSettings" Target="../printerSettings/printerSettings6.bin"/><Relationship Id="rId5" Type="http://schemas.openxmlformats.org/officeDocument/2006/relationships/hyperlink" Target="https://www.qoyod.com/ara/%D8%A7%D9%86%D8%AE%D9%81%D8%B6%D8%AA-%D8%A7%D9%84%D9%82%D9%88%D8%A9-%D8%A7%D9%84%D8%B4%D8%B1%D8%A7%D8%A6%D9%8A%D8%A9/" TargetMode="External"/><Relationship Id="rId10" Type="http://schemas.openxmlformats.org/officeDocument/2006/relationships/hyperlink" Target="https://www.imf.org/ar/News/Articles/2023/09/28/cf-saudi-arabias-economy-grows-as-it-diversifies" TargetMode="External"/><Relationship Id="rId4" Type="http://schemas.openxmlformats.org/officeDocument/2006/relationships/hyperlink" Target="https://www.mof.gov.sa/financialreport/2023/Documents/Q2A%202023F.pdf" TargetMode="External"/><Relationship Id="rId9" Type="http://schemas.openxmlformats.org/officeDocument/2006/relationships/hyperlink" Target="https://www.argaam.com/ar/article/articledetail/id/169627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F6007F-6E5A-4F81-90A2-0F5F653008F4}">
  <dimension ref="C2:E23"/>
  <sheetViews>
    <sheetView rightToLeft="1" topLeftCell="A7" workbookViewId="0">
      <selection activeCell="D5" sqref="D5"/>
    </sheetView>
  </sheetViews>
  <sheetFormatPr defaultRowHeight="14.25" x14ac:dyDescent="0.2"/>
  <cols>
    <col min="1" max="3" width="9" style="57"/>
    <col min="4" max="4" width="32.75" style="57" customWidth="1"/>
    <col min="5" max="16384" width="9" style="57"/>
  </cols>
  <sheetData>
    <row r="2" spans="4:4" ht="20.25" x14ac:dyDescent="0.2">
      <c r="D2" s="58" t="s">
        <v>158</v>
      </c>
    </row>
    <row r="3" spans="4:4" ht="20.25" x14ac:dyDescent="0.2">
      <c r="D3" s="59" t="s">
        <v>495</v>
      </c>
    </row>
    <row r="4" spans="4:4" ht="20.25" x14ac:dyDescent="0.2">
      <c r="D4" s="59" t="s">
        <v>496</v>
      </c>
    </row>
    <row r="21" spans="3:5" ht="27" x14ac:dyDescent="0.2">
      <c r="C21" s="57" t="s">
        <v>130</v>
      </c>
      <c r="D21" s="60" t="s">
        <v>156</v>
      </c>
      <c r="E21" s="57" t="s">
        <v>154</v>
      </c>
    </row>
    <row r="22" spans="3:5" ht="27" x14ac:dyDescent="0.2">
      <c r="C22" s="57" t="s">
        <v>132</v>
      </c>
      <c r="D22" s="60" t="s">
        <v>157</v>
      </c>
    </row>
    <row r="23" spans="3:5" ht="27" x14ac:dyDescent="0.2">
      <c r="C23" s="57" t="s">
        <v>131</v>
      </c>
      <c r="D23" s="60" t="s">
        <v>155</v>
      </c>
    </row>
  </sheetData>
  <pageMargins left="0.7" right="0.7" top="0.75" bottom="0.75" header="0.3" footer="0.3"/>
  <pageSetup orientation="portrait" horizontalDpi="0" verticalDpi="0"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192113-813D-4F3D-A78E-A806DE0EE236}">
  <dimension ref="A2:D35"/>
  <sheetViews>
    <sheetView rightToLeft="1" tabSelected="1" workbookViewId="0">
      <selection activeCell="B4" sqref="B4"/>
    </sheetView>
  </sheetViews>
  <sheetFormatPr defaultRowHeight="14.25" x14ac:dyDescent="0.2"/>
  <cols>
    <col min="2" max="5" width="21.625" customWidth="1"/>
  </cols>
  <sheetData>
    <row r="2" spans="1:4" ht="21" thickBot="1" x14ac:dyDescent="0.25">
      <c r="B2" s="10" t="s">
        <v>36</v>
      </c>
      <c r="C2" s="9"/>
      <c r="D2" s="9"/>
    </row>
    <row r="3" spans="1:4" ht="18" x14ac:dyDescent="0.2">
      <c r="B3" s="122" t="s">
        <v>532</v>
      </c>
      <c r="C3" s="9"/>
      <c r="D3" s="9"/>
    </row>
    <row r="4" spans="1:4" ht="16.5" x14ac:dyDescent="0.2">
      <c r="B4" s="2" t="s">
        <v>37</v>
      </c>
      <c r="C4" s="9"/>
      <c r="D4" s="9"/>
    </row>
    <row r="5" spans="1:4" ht="16.5" x14ac:dyDescent="0.2">
      <c r="A5">
        <v>1</v>
      </c>
      <c r="B5" s="71" t="s">
        <v>418</v>
      </c>
      <c r="C5" s="9"/>
      <c r="D5" s="9"/>
    </row>
    <row r="6" spans="1:4" ht="16.5" x14ac:dyDescent="0.2">
      <c r="A6">
        <v>2</v>
      </c>
      <c r="B6" s="71" t="s">
        <v>523</v>
      </c>
      <c r="C6" s="9"/>
      <c r="D6" s="9"/>
    </row>
    <row r="7" spans="1:4" ht="16.5" x14ac:dyDescent="0.2">
      <c r="A7">
        <v>3</v>
      </c>
      <c r="B7" s="71" t="s">
        <v>417</v>
      </c>
      <c r="C7" s="9"/>
      <c r="D7" s="9"/>
    </row>
    <row r="8" spans="1:4" ht="16.5" x14ac:dyDescent="0.2">
      <c r="A8">
        <v>4</v>
      </c>
      <c r="B8" s="71" t="s">
        <v>420</v>
      </c>
      <c r="C8" s="9"/>
      <c r="D8" s="9"/>
    </row>
    <row r="9" spans="1:4" x14ac:dyDescent="0.2">
      <c r="B9" s="3"/>
      <c r="C9" s="9"/>
      <c r="D9" s="9"/>
    </row>
    <row r="10" spans="1:4" ht="16.5" x14ac:dyDescent="0.2">
      <c r="B10" s="2" t="s">
        <v>38</v>
      </c>
      <c r="C10" s="9"/>
      <c r="D10" s="9"/>
    </row>
    <row r="11" spans="1:4" ht="16.5" x14ac:dyDescent="0.2">
      <c r="A11">
        <v>1</v>
      </c>
      <c r="B11" s="71" t="s">
        <v>419</v>
      </c>
      <c r="C11" s="9"/>
      <c r="D11" s="9"/>
    </row>
    <row r="12" spans="1:4" ht="16.5" x14ac:dyDescent="0.2">
      <c r="A12">
        <v>2</v>
      </c>
      <c r="B12" s="71"/>
      <c r="C12" s="9"/>
      <c r="D12" s="9"/>
    </row>
    <row r="13" spans="1:4" ht="16.5" x14ac:dyDescent="0.2">
      <c r="A13">
        <v>3</v>
      </c>
      <c r="B13" s="71"/>
      <c r="C13" s="9"/>
      <c r="D13" s="9"/>
    </row>
    <row r="14" spans="1:4" x14ac:dyDescent="0.2">
      <c r="B14" s="3"/>
      <c r="C14" s="9"/>
      <c r="D14" s="9"/>
    </row>
    <row r="15" spans="1:4" x14ac:dyDescent="0.2">
      <c r="B15" s="3"/>
      <c r="C15" s="9"/>
      <c r="D15" s="9"/>
    </row>
    <row r="16" spans="1:4" x14ac:dyDescent="0.2">
      <c r="B16" s="3"/>
      <c r="C16" s="9"/>
      <c r="D16" s="9"/>
    </row>
    <row r="17" spans="1:4" ht="16.5" x14ac:dyDescent="0.2">
      <c r="B17" s="2" t="s">
        <v>39</v>
      </c>
      <c r="C17" s="9"/>
      <c r="D17" s="9"/>
    </row>
    <row r="18" spans="1:4" ht="16.5" x14ac:dyDescent="0.2">
      <c r="A18">
        <v>1</v>
      </c>
      <c r="B18" s="71" t="s">
        <v>421</v>
      </c>
      <c r="C18" s="52"/>
      <c r="D18" s="52"/>
    </row>
    <row r="19" spans="1:4" ht="16.5" x14ac:dyDescent="0.2">
      <c r="A19">
        <v>2</v>
      </c>
      <c r="B19" s="71" t="s">
        <v>422</v>
      </c>
      <c r="C19" s="50"/>
      <c r="D19" s="50"/>
    </row>
    <row r="20" spans="1:4" ht="16.5" x14ac:dyDescent="0.2">
      <c r="A20">
        <v>3</v>
      </c>
      <c r="B20" s="71" t="s">
        <v>504</v>
      </c>
      <c r="C20" s="9"/>
      <c r="D20" s="9"/>
    </row>
    <row r="21" spans="1:4" ht="16.5" x14ac:dyDescent="0.2">
      <c r="A21">
        <v>4</v>
      </c>
      <c r="B21" s="71" t="s">
        <v>413</v>
      </c>
      <c r="C21" s="9"/>
      <c r="D21" s="9"/>
    </row>
    <row r="22" spans="1:4" ht="16.5" x14ac:dyDescent="0.2">
      <c r="B22" s="2"/>
      <c r="C22" s="9"/>
      <c r="D22" s="9"/>
    </row>
    <row r="23" spans="1:4" x14ac:dyDescent="0.2">
      <c r="B23" s="3"/>
      <c r="C23" s="9"/>
      <c r="D23" s="9"/>
    </row>
    <row r="24" spans="1:4" ht="16.5" x14ac:dyDescent="0.2">
      <c r="B24" s="2"/>
      <c r="C24" s="9"/>
      <c r="D24" s="9"/>
    </row>
    <row r="25" spans="1:4" x14ac:dyDescent="0.2">
      <c r="B25" s="3"/>
      <c r="C25" s="9"/>
      <c r="D25" s="9"/>
    </row>
    <row r="26" spans="1:4" x14ac:dyDescent="0.2">
      <c r="B26" s="3"/>
      <c r="C26" s="9"/>
      <c r="D26" s="9"/>
    </row>
    <row r="27" spans="1:4" ht="16.5" x14ac:dyDescent="0.2">
      <c r="B27" s="2"/>
      <c r="C27" s="9"/>
      <c r="D27" s="9"/>
    </row>
    <row r="28" spans="1:4" x14ac:dyDescent="0.2">
      <c r="B28" s="3"/>
      <c r="C28" s="9"/>
      <c r="D28" s="9"/>
    </row>
    <row r="29" spans="1:4" ht="16.5" x14ac:dyDescent="0.2">
      <c r="B29" s="2"/>
      <c r="C29" s="9"/>
      <c r="D29" s="9"/>
    </row>
    <row r="30" spans="1:4" x14ac:dyDescent="0.2">
      <c r="B30" s="3"/>
      <c r="C30" s="9"/>
      <c r="D30" s="9"/>
    </row>
    <row r="31" spans="1:4" x14ac:dyDescent="0.2">
      <c r="B31" s="3"/>
      <c r="C31" s="9"/>
      <c r="D31" s="9"/>
    </row>
    <row r="32" spans="1:4" x14ac:dyDescent="0.2">
      <c r="B32" s="3"/>
      <c r="C32" s="9"/>
      <c r="D32" s="9"/>
    </row>
    <row r="33" spans="2:4" ht="16.5" x14ac:dyDescent="0.2">
      <c r="B33" s="2"/>
      <c r="C33" s="9"/>
      <c r="D33" s="9"/>
    </row>
    <row r="34" spans="2:4" x14ac:dyDescent="0.2">
      <c r="B34" s="3"/>
      <c r="C34" s="9"/>
      <c r="D34" s="9"/>
    </row>
    <row r="35" spans="2:4" x14ac:dyDescent="0.2">
      <c r="B35" s="3"/>
      <c r="C35" s="9"/>
      <c r="D35" s="9"/>
    </row>
  </sheetData>
  <pageMargins left="0.7" right="0.7" top="0.75" bottom="0.75" header="0.3" footer="0.3"/>
  <pageSetup orientation="portrait" horizontalDpi="0"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00F636-4F01-4353-BA1A-34AD29200409}">
  <dimension ref="B2:G55"/>
  <sheetViews>
    <sheetView rightToLeft="1" workbookViewId="0">
      <selection activeCell="D12" sqref="D12"/>
    </sheetView>
  </sheetViews>
  <sheetFormatPr defaultRowHeight="14.25" x14ac:dyDescent="0.2"/>
  <cols>
    <col min="2" max="2" width="5.25" customWidth="1"/>
    <col min="3" max="3" width="31.25" customWidth="1"/>
    <col min="4" max="4" width="39.25" customWidth="1"/>
    <col min="5" max="5" width="24" customWidth="1"/>
  </cols>
  <sheetData>
    <row r="2" spans="2:7" ht="21" thickBot="1" x14ac:dyDescent="0.25">
      <c r="B2" s="10" t="s">
        <v>40</v>
      </c>
      <c r="C2" s="9"/>
      <c r="D2" s="14"/>
    </row>
    <row r="3" spans="2:7" ht="16.5" x14ac:dyDescent="0.2">
      <c r="B3" s="123" t="s">
        <v>524</v>
      </c>
      <c r="C3" s="9"/>
      <c r="D3" s="14"/>
    </row>
    <row r="4" spans="2:7" ht="18.75" thickBot="1" x14ac:dyDescent="0.25">
      <c r="B4" s="24" t="s">
        <v>41</v>
      </c>
      <c r="C4" s="9"/>
      <c r="D4" s="14"/>
    </row>
    <row r="5" spans="2:7" ht="16.5" thickBot="1" x14ac:dyDescent="0.25">
      <c r="B5" s="15" t="s">
        <v>8</v>
      </c>
      <c r="C5" s="16" t="s">
        <v>42</v>
      </c>
      <c r="D5" s="11" t="s">
        <v>43</v>
      </c>
    </row>
    <row r="6" spans="2:7" ht="16.5" thickBot="1" x14ac:dyDescent="0.25">
      <c r="B6" s="17">
        <v>1</v>
      </c>
      <c r="C6" s="89" t="s">
        <v>508</v>
      </c>
      <c r="D6" s="125">
        <v>4</v>
      </c>
    </row>
    <row r="7" spans="2:7" ht="16.5" thickBot="1" x14ac:dyDescent="0.25">
      <c r="B7" s="17">
        <v>2</v>
      </c>
      <c r="C7" s="89" t="s">
        <v>509</v>
      </c>
      <c r="D7" s="125">
        <v>1</v>
      </c>
    </row>
    <row r="8" spans="2:7" ht="16.5" thickBot="1" x14ac:dyDescent="0.25">
      <c r="B8" s="17">
        <v>3</v>
      </c>
      <c r="C8" s="89" t="s">
        <v>510</v>
      </c>
      <c r="D8" s="125">
        <v>1</v>
      </c>
    </row>
    <row r="9" spans="2:7" ht="16.5" thickBot="1" x14ac:dyDescent="0.25">
      <c r="B9" s="17"/>
      <c r="C9" s="89" t="s">
        <v>511</v>
      </c>
      <c r="D9" s="125">
        <v>5</v>
      </c>
      <c r="G9" s="18" t="s">
        <v>430</v>
      </c>
    </row>
    <row r="10" spans="2:7" ht="16.5" thickBot="1" x14ac:dyDescent="0.25">
      <c r="B10" s="17">
        <v>4</v>
      </c>
      <c r="C10" s="89" t="s">
        <v>512</v>
      </c>
      <c r="D10" s="125">
        <v>1</v>
      </c>
    </row>
    <row r="11" spans="2:7" ht="16.5" thickBot="1" x14ac:dyDescent="0.25">
      <c r="B11" s="17">
        <v>5</v>
      </c>
      <c r="C11" s="89" t="s">
        <v>513</v>
      </c>
      <c r="D11" s="125">
        <v>1</v>
      </c>
    </row>
    <row r="12" spans="2:7" ht="18.75" thickBot="1" x14ac:dyDescent="0.25">
      <c r="B12" s="25" t="s">
        <v>44</v>
      </c>
      <c r="C12" s="26"/>
      <c r="D12" s="126">
        <f>SUM(D6:D11)</f>
        <v>13</v>
      </c>
    </row>
    <row r="13" spans="2:7" ht="17.25" thickBot="1" x14ac:dyDescent="0.25">
      <c r="B13" s="2" t="s">
        <v>45</v>
      </c>
      <c r="C13" s="9"/>
      <c r="D13" s="14"/>
    </row>
    <row r="14" spans="2:7" ht="16.5" thickBot="1" x14ac:dyDescent="0.25">
      <c r="B14" s="15" t="s">
        <v>8</v>
      </c>
      <c r="C14" s="16" t="s">
        <v>42</v>
      </c>
      <c r="D14" s="11" t="s">
        <v>43</v>
      </c>
    </row>
    <row r="15" spans="2:7" ht="16.5" thickBot="1" x14ac:dyDescent="0.25">
      <c r="B15" s="17">
        <v>1</v>
      </c>
      <c r="C15" s="18" t="s">
        <v>425</v>
      </c>
      <c r="D15" s="124">
        <v>1</v>
      </c>
    </row>
    <row r="16" spans="2:7" ht="16.5" thickBot="1" x14ac:dyDescent="0.25">
      <c r="B16" s="17">
        <v>2</v>
      </c>
      <c r="C16" s="18" t="s">
        <v>423</v>
      </c>
      <c r="D16" s="124">
        <v>1</v>
      </c>
    </row>
    <row r="17" spans="2:4" ht="16.5" thickBot="1" x14ac:dyDescent="0.25">
      <c r="B17" s="17">
        <v>3</v>
      </c>
      <c r="C17" s="18" t="s">
        <v>424</v>
      </c>
      <c r="D17" s="124">
        <v>1</v>
      </c>
    </row>
    <row r="18" spans="2:4" ht="16.5" thickBot="1" x14ac:dyDescent="0.25">
      <c r="B18" s="17">
        <v>4</v>
      </c>
      <c r="C18" s="18" t="s">
        <v>439</v>
      </c>
      <c r="D18" s="124">
        <v>1</v>
      </c>
    </row>
    <row r="19" spans="2:4" ht="16.5" thickBot="1" x14ac:dyDescent="0.25">
      <c r="B19" s="17">
        <v>5</v>
      </c>
      <c r="C19" s="18" t="s">
        <v>426</v>
      </c>
      <c r="D19" s="124">
        <v>1</v>
      </c>
    </row>
    <row r="20" spans="2:4" ht="16.5" thickBot="1" x14ac:dyDescent="0.25">
      <c r="B20" s="17">
        <v>6</v>
      </c>
      <c r="C20" s="18" t="s">
        <v>430</v>
      </c>
      <c r="D20" s="124">
        <v>1</v>
      </c>
    </row>
    <row r="21" spans="2:4" ht="16.5" thickBot="1" x14ac:dyDescent="0.25">
      <c r="B21" s="25" t="s">
        <v>44</v>
      </c>
      <c r="C21" s="26"/>
      <c r="D21" s="21"/>
    </row>
    <row r="22" spans="2:4" ht="17.25" x14ac:dyDescent="0.2">
      <c r="B22" s="19"/>
      <c r="C22" s="9"/>
      <c r="D22" s="14"/>
    </row>
    <row r="23" spans="2:4" ht="17.25" x14ac:dyDescent="0.2">
      <c r="B23" s="19"/>
      <c r="C23" s="9"/>
      <c r="D23" s="14"/>
    </row>
    <row r="24" spans="2:4" ht="17.25" x14ac:dyDescent="0.2">
      <c r="B24" s="19"/>
      <c r="C24" s="9"/>
      <c r="D24" s="14"/>
    </row>
    <row r="25" spans="2:4" ht="17.25" thickBot="1" x14ac:dyDescent="0.25">
      <c r="B25" s="2" t="s">
        <v>46</v>
      </c>
      <c r="C25" s="9"/>
      <c r="D25" s="14"/>
    </row>
    <row r="26" spans="2:4" ht="16.5" thickBot="1" x14ac:dyDescent="0.25">
      <c r="B26" s="15" t="s">
        <v>8</v>
      </c>
      <c r="C26" s="16" t="s">
        <v>42</v>
      </c>
      <c r="D26" s="11" t="s">
        <v>43</v>
      </c>
    </row>
    <row r="27" spans="2:4" ht="16.5" thickBot="1" x14ac:dyDescent="0.25">
      <c r="B27" s="17">
        <v>1</v>
      </c>
      <c r="C27" s="18"/>
      <c r="D27" s="12"/>
    </row>
    <row r="28" spans="2:4" ht="16.5" thickBot="1" x14ac:dyDescent="0.25">
      <c r="B28" s="17">
        <v>2</v>
      </c>
      <c r="C28" s="18"/>
      <c r="D28" s="12"/>
    </row>
    <row r="29" spans="2:4" ht="16.5" thickBot="1" x14ac:dyDescent="0.25">
      <c r="B29" s="17">
        <v>3</v>
      </c>
      <c r="C29" s="18"/>
      <c r="D29" s="12"/>
    </row>
    <row r="30" spans="2:4" ht="16.5" thickBot="1" x14ac:dyDescent="0.25">
      <c r="B30" s="25" t="s">
        <v>44</v>
      </c>
      <c r="C30" s="26"/>
      <c r="D30" s="21"/>
    </row>
    <row r="31" spans="2:4" ht="16.5" x14ac:dyDescent="0.2">
      <c r="B31" s="2" t="s">
        <v>47</v>
      </c>
      <c r="C31" s="9"/>
      <c r="D31" s="14"/>
    </row>
    <row r="32" spans="2:4" x14ac:dyDescent="0.2">
      <c r="B32" s="3" t="s">
        <v>2</v>
      </c>
      <c r="C32" s="9"/>
      <c r="D32" s="14"/>
    </row>
    <row r="33" spans="2:4" x14ac:dyDescent="0.2">
      <c r="B33" s="3" t="s">
        <v>2</v>
      </c>
      <c r="C33" s="9"/>
      <c r="D33" s="14"/>
    </row>
    <row r="34" spans="2:4" x14ac:dyDescent="0.2">
      <c r="B34" s="3" t="s">
        <v>2</v>
      </c>
      <c r="C34" s="9"/>
      <c r="D34" s="14"/>
    </row>
    <row r="35" spans="2:4" x14ac:dyDescent="0.2">
      <c r="B35" s="3" t="s">
        <v>2</v>
      </c>
      <c r="C35" s="9"/>
      <c r="D35" s="14"/>
    </row>
    <row r="36" spans="2:4" ht="17.25" thickBot="1" x14ac:dyDescent="0.25">
      <c r="B36" s="2" t="s">
        <v>48</v>
      </c>
      <c r="C36" s="9"/>
      <c r="D36" s="14"/>
    </row>
    <row r="37" spans="2:4" ht="16.5" thickBot="1" x14ac:dyDescent="0.25">
      <c r="B37" s="15" t="s">
        <v>8</v>
      </c>
      <c r="C37" s="16" t="s">
        <v>42</v>
      </c>
      <c r="D37" s="11" t="s">
        <v>427</v>
      </c>
    </row>
    <row r="38" spans="2:4" ht="16.5" thickBot="1" x14ac:dyDescent="0.25">
      <c r="B38" s="17">
        <v>5</v>
      </c>
      <c r="C38" s="89" t="s">
        <v>508</v>
      </c>
      <c r="D38" s="127" t="s">
        <v>431</v>
      </c>
    </row>
    <row r="39" spans="2:4" ht="16.5" thickBot="1" x14ac:dyDescent="0.25">
      <c r="B39" s="17">
        <v>1</v>
      </c>
      <c r="C39" s="89" t="s">
        <v>509</v>
      </c>
      <c r="D39" s="127" t="s">
        <v>432</v>
      </c>
    </row>
    <row r="40" spans="2:4" ht="32.25" thickBot="1" x14ac:dyDescent="0.25">
      <c r="B40" s="17">
        <v>4</v>
      </c>
      <c r="C40" s="89" t="s">
        <v>510</v>
      </c>
      <c r="D40" s="127" t="s">
        <v>429</v>
      </c>
    </row>
    <row r="41" spans="2:4" ht="16.5" thickBot="1" x14ac:dyDescent="0.25">
      <c r="B41" s="17"/>
      <c r="C41" s="89" t="s">
        <v>511</v>
      </c>
      <c r="D41" s="127" t="s">
        <v>440</v>
      </c>
    </row>
    <row r="42" spans="2:4" ht="16.5" thickBot="1" x14ac:dyDescent="0.25">
      <c r="B42" s="17">
        <v>2</v>
      </c>
      <c r="C42" s="89" t="s">
        <v>512</v>
      </c>
      <c r="D42" s="127" t="s">
        <v>514</v>
      </c>
    </row>
    <row r="43" spans="2:4" ht="16.5" thickBot="1" x14ac:dyDescent="0.25">
      <c r="B43" s="17">
        <v>3</v>
      </c>
      <c r="C43" s="89" t="s">
        <v>513</v>
      </c>
      <c r="D43" s="127" t="s">
        <v>428</v>
      </c>
    </row>
    <row r="44" spans="2:4" ht="16.5" thickBot="1" x14ac:dyDescent="0.25">
      <c r="B44" s="25" t="s">
        <v>44</v>
      </c>
      <c r="C44" s="26"/>
      <c r="D44" s="21"/>
    </row>
    <row r="46" spans="2:4" ht="17.25" thickBot="1" x14ac:dyDescent="0.25">
      <c r="B46" s="2" t="s">
        <v>49</v>
      </c>
      <c r="C46" s="9"/>
      <c r="D46" s="14"/>
    </row>
    <row r="47" spans="2:4" ht="16.5" thickBot="1" x14ac:dyDescent="0.25">
      <c r="B47" s="15" t="s">
        <v>8</v>
      </c>
      <c r="C47" s="16" t="s">
        <v>42</v>
      </c>
      <c r="D47" s="11" t="s">
        <v>50</v>
      </c>
    </row>
    <row r="48" spans="2:4" ht="16.5" thickBot="1" x14ac:dyDescent="0.25">
      <c r="B48" s="17">
        <v>1</v>
      </c>
      <c r="C48" s="18" t="s">
        <v>425</v>
      </c>
      <c r="D48" s="12" t="s">
        <v>437</v>
      </c>
    </row>
    <row r="49" spans="2:4" ht="16.5" thickBot="1" x14ac:dyDescent="0.25">
      <c r="B49" s="17">
        <v>2</v>
      </c>
      <c r="C49" s="18" t="s">
        <v>423</v>
      </c>
      <c r="D49" s="12" t="s">
        <v>433</v>
      </c>
    </row>
    <row r="50" spans="2:4" ht="16.5" thickBot="1" x14ac:dyDescent="0.25">
      <c r="B50" s="17">
        <v>3</v>
      </c>
      <c r="C50" s="18" t="s">
        <v>424</v>
      </c>
      <c r="D50" s="12" t="s">
        <v>434</v>
      </c>
    </row>
    <row r="51" spans="2:4" ht="16.5" thickBot="1" x14ac:dyDescent="0.25">
      <c r="B51" s="17"/>
      <c r="C51" s="18" t="s">
        <v>439</v>
      </c>
      <c r="D51" s="12"/>
    </row>
    <row r="52" spans="2:4" ht="16.5" thickBot="1" x14ac:dyDescent="0.25">
      <c r="B52" s="17">
        <v>4</v>
      </c>
      <c r="C52" s="18" t="s">
        <v>426</v>
      </c>
      <c r="D52" s="12" t="s">
        <v>435</v>
      </c>
    </row>
    <row r="53" spans="2:4" ht="32.25" thickBot="1" x14ac:dyDescent="0.25">
      <c r="B53" s="17">
        <v>5</v>
      </c>
      <c r="C53" s="18" t="s">
        <v>430</v>
      </c>
      <c r="D53" s="12" t="s">
        <v>436</v>
      </c>
    </row>
    <row r="54" spans="2:4" ht="16.5" thickBot="1" x14ac:dyDescent="0.25">
      <c r="B54" s="25" t="s">
        <v>44</v>
      </c>
      <c r="C54" s="26"/>
      <c r="D54" s="21"/>
    </row>
    <row r="55" spans="2:4" x14ac:dyDescent="0.2">
      <c r="B55" s="20"/>
      <c r="C55" s="14"/>
      <c r="D55" s="14"/>
    </row>
  </sheetData>
  <pageMargins left="0.7" right="0.7" top="0.75" bottom="0.75" header="0.3" footer="0.3"/>
  <pageSetup orientation="portrait" horizontalDpi="0"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8248B-4DF1-4CE4-B5FA-CD21DAB00154}">
  <dimension ref="B2:N14"/>
  <sheetViews>
    <sheetView rightToLeft="1" workbookViewId="0">
      <selection activeCell="D11" sqref="D11"/>
    </sheetView>
  </sheetViews>
  <sheetFormatPr defaultRowHeight="14.25" x14ac:dyDescent="0.2"/>
  <cols>
    <col min="2" max="2" width="6.375" customWidth="1"/>
    <col min="3" max="5" width="27.625" customWidth="1"/>
    <col min="8" max="8" width="12.625" bestFit="1" customWidth="1"/>
    <col min="9" max="14" width="15.875" bestFit="1" customWidth="1"/>
  </cols>
  <sheetData>
    <row r="2" spans="2:14" ht="21" thickBot="1" x14ac:dyDescent="0.25">
      <c r="B2" s="28" t="s">
        <v>51</v>
      </c>
    </row>
    <row r="3" spans="2:14" ht="15.75" x14ac:dyDescent="0.2">
      <c r="B3" s="29" t="s">
        <v>52</v>
      </c>
    </row>
    <row r="4" spans="2:14" ht="16.5" thickBot="1" x14ac:dyDescent="0.25">
      <c r="B4" s="27"/>
    </row>
    <row r="5" spans="2:14" ht="16.5" thickBot="1" x14ac:dyDescent="0.25">
      <c r="B5" s="30" t="s">
        <v>8</v>
      </c>
      <c r="C5" s="31" t="s">
        <v>53</v>
      </c>
      <c r="D5" s="31" t="s">
        <v>54</v>
      </c>
    </row>
    <row r="6" spans="2:14" ht="18.75" thickBot="1" x14ac:dyDescent="0.25">
      <c r="B6" s="32">
        <v>1</v>
      </c>
      <c r="C6" s="128" t="s">
        <v>55</v>
      </c>
      <c r="D6" s="96">
        <v>45443</v>
      </c>
    </row>
    <row r="7" spans="2:14" ht="18.75" thickBot="1" x14ac:dyDescent="0.25">
      <c r="B7" s="32">
        <v>2</v>
      </c>
      <c r="C7" s="128" t="s">
        <v>56</v>
      </c>
      <c r="D7" s="96">
        <v>45458</v>
      </c>
    </row>
    <row r="8" spans="2:14" ht="18.75" thickBot="1" x14ac:dyDescent="0.25">
      <c r="B8" s="32">
        <v>3</v>
      </c>
      <c r="C8" s="128" t="s">
        <v>57</v>
      </c>
      <c r="D8" s="96">
        <v>45468</v>
      </c>
    </row>
    <row r="9" spans="2:14" ht="18.75" thickBot="1" x14ac:dyDescent="0.25">
      <c r="B9" s="32">
        <v>4</v>
      </c>
      <c r="C9" s="128" t="s">
        <v>58</v>
      </c>
      <c r="D9" s="96">
        <v>45474</v>
      </c>
    </row>
    <row r="10" spans="2:14" ht="18.75" thickBot="1" x14ac:dyDescent="0.25">
      <c r="B10" s="32">
        <v>5</v>
      </c>
      <c r="C10" s="128" t="s">
        <v>59</v>
      </c>
      <c r="D10" s="96">
        <v>45505</v>
      </c>
    </row>
    <row r="11" spans="2:14" ht="18.75" thickBot="1" x14ac:dyDescent="0.25">
      <c r="B11" s="22" t="s">
        <v>44</v>
      </c>
      <c r="C11" s="23"/>
      <c r="D11" s="129" t="s">
        <v>515</v>
      </c>
    </row>
    <row r="14" spans="2:14" x14ac:dyDescent="0.2">
      <c r="N14" s="97"/>
    </row>
  </sheetData>
  <pageMargins left="0.7" right="0.7" top="0.75" bottom="0.75" header="0.3" footer="0.3"/>
  <pageSetup orientation="portrait" horizontalDpi="0" verticalDpi="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65E6F4-EEC4-4B25-BB40-B98DBB3A40B2}">
  <dimension ref="B2:E25"/>
  <sheetViews>
    <sheetView rightToLeft="1" workbookViewId="0">
      <selection activeCell="C9" sqref="C9"/>
    </sheetView>
  </sheetViews>
  <sheetFormatPr defaultRowHeight="14.25" x14ac:dyDescent="0.2"/>
  <cols>
    <col min="2" max="2" width="4.625" customWidth="1"/>
    <col min="3" max="6" width="26.25" customWidth="1"/>
  </cols>
  <sheetData>
    <row r="2" spans="2:5" ht="21" thickBot="1" x14ac:dyDescent="0.25">
      <c r="B2" s="10" t="s">
        <v>60</v>
      </c>
      <c r="C2" s="8"/>
      <c r="D2" s="8"/>
      <c r="E2" s="8"/>
    </row>
    <row r="3" spans="2:5" ht="15.75" x14ac:dyDescent="0.2">
      <c r="B3" s="70" t="s">
        <v>61</v>
      </c>
      <c r="C3" s="8"/>
      <c r="D3" s="8"/>
      <c r="E3" s="8"/>
    </row>
    <row r="4" spans="2:5" ht="16.5" x14ac:dyDescent="0.2">
      <c r="B4" s="2" t="s">
        <v>62</v>
      </c>
      <c r="C4" s="8"/>
      <c r="D4" s="8"/>
      <c r="E4" s="8"/>
    </row>
    <row r="5" spans="2:5" x14ac:dyDescent="0.2">
      <c r="B5" s="3"/>
      <c r="C5" s="8"/>
      <c r="D5" s="8"/>
      <c r="E5" s="8"/>
    </row>
    <row r="6" spans="2:5" ht="16.5" x14ac:dyDescent="0.2">
      <c r="B6" s="2" t="s">
        <v>63</v>
      </c>
      <c r="C6" s="8"/>
      <c r="D6" s="8"/>
      <c r="E6" s="8"/>
    </row>
    <row r="7" spans="2:5" x14ac:dyDescent="0.2">
      <c r="B7" s="3"/>
      <c r="C7" s="8"/>
      <c r="D7" s="8"/>
      <c r="E7" s="8"/>
    </row>
    <row r="8" spans="2:5" ht="16.5" x14ac:dyDescent="0.2">
      <c r="B8" s="2" t="s">
        <v>64</v>
      </c>
      <c r="C8" s="8"/>
      <c r="D8" s="8"/>
      <c r="E8" s="8"/>
    </row>
    <row r="9" spans="2:5" ht="16.5" x14ac:dyDescent="0.2">
      <c r="B9" s="3"/>
      <c r="C9" s="71" t="s">
        <v>438</v>
      </c>
      <c r="D9" s="8"/>
      <c r="E9" s="8"/>
    </row>
    <row r="10" spans="2:5" ht="17.25" thickBot="1" x14ac:dyDescent="0.25">
      <c r="B10" s="2" t="s">
        <v>65</v>
      </c>
      <c r="C10" s="8"/>
      <c r="D10" s="8"/>
      <c r="E10" s="8"/>
    </row>
    <row r="11" spans="2:5" ht="16.5" thickBot="1" x14ac:dyDescent="0.25">
      <c r="B11" s="15" t="s">
        <v>8</v>
      </c>
      <c r="C11" s="16" t="s">
        <v>66</v>
      </c>
      <c r="D11" s="16" t="s">
        <v>67</v>
      </c>
      <c r="E11" s="16" t="s">
        <v>68</v>
      </c>
    </row>
    <row r="12" spans="2:5" ht="16.5" thickBot="1" x14ac:dyDescent="0.25">
      <c r="B12" s="17">
        <v>1</v>
      </c>
      <c r="C12" s="89"/>
      <c r="D12" s="89"/>
      <c r="E12" s="89"/>
    </row>
    <row r="13" spans="2:5" ht="16.5" thickBot="1" x14ac:dyDescent="0.25">
      <c r="B13" s="17">
        <v>2</v>
      </c>
      <c r="C13" s="89"/>
      <c r="D13" s="89"/>
      <c r="E13" s="89"/>
    </row>
    <row r="14" spans="2:5" ht="16.5" thickBot="1" x14ac:dyDescent="0.25">
      <c r="B14" s="17">
        <v>3</v>
      </c>
      <c r="C14" s="89"/>
      <c r="D14" s="89"/>
      <c r="E14" s="89"/>
    </row>
    <row r="15" spans="2:5" ht="16.5" thickBot="1" x14ac:dyDescent="0.25">
      <c r="B15" s="17">
        <v>4</v>
      </c>
      <c r="C15" s="89"/>
      <c r="D15" s="89"/>
      <c r="E15" s="89"/>
    </row>
    <row r="16" spans="2:5" ht="16.5" thickBot="1" x14ac:dyDescent="0.25">
      <c r="B16" s="17">
        <v>5</v>
      </c>
      <c r="C16" s="89"/>
      <c r="D16" s="89"/>
      <c r="E16" s="89"/>
    </row>
    <row r="18" spans="2:5" ht="16.5" x14ac:dyDescent="0.2">
      <c r="B18" s="2" t="s">
        <v>69</v>
      </c>
      <c r="C18" s="8"/>
      <c r="D18" s="8"/>
      <c r="E18" s="8"/>
    </row>
    <row r="19" spans="2:5" x14ac:dyDescent="0.2">
      <c r="B19" s="3"/>
      <c r="C19" s="8"/>
      <c r="D19" s="8"/>
      <c r="E19" s="8"/>
    </row>
    <row r="20" spans="2:5" x14ac:dyDescent="0.2">
      <c r="B20" s="3"/>
      <c r="C20" s="8"/>
      <c r="D20" s="8"/>
      <c r="E20" s="8"/>
    </row>
    <row r="21" spans="2:5" x14ac:dyDescent="0.2">
      <c r="B21" s="3"/>
      <c r="C21" s="8"/>
      <c r="D21" s="8"/>
      <c r="E21" s="8"/>
    </row>
    <row r="22" spans="2:5" ht="16.5" x14ac:dyDescent="0.2">
      <c r="B22" s="2" t="s">
        <v>70</v>
      </c>
      <c r="C22" s="8"/>
      <c r="D22" s="8"/>
      <c r="E22" s="8"/>
    </row>
    <row r="23" spans="2:5" x14ac:dyDescent="0.2">
      <c r="B23" s="3"/>
      <c r="C23" s="8"/>
      <c r="D23" s="8"/>
      <c r="E23" s="8"/>
    </row>
    <row r="24" spans="2:5" x14ac:dyDescent="0.2">
      <c r="B24" s="3"/>
      <c r="C24" s="8"/>
      <c r="D24" s="8"/>
      <c r="E24" s="8"/>
    </row>
    <row r="25" spans="2:5" x14ac:dyDescent="0.2">
      <c r="B25" s="3"/>
      <c r="C25" s="8"/>
      <c r="D25" s="8"/>
      <c r="E25" s="8"/>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2E2E48-1558-440B-9344-6D6E05D6F2F0}">
  <dimension ref="A2:D41"/>
  <sheetViews>
    <sheetView rightToLeft="1" topLeftCell="A16" workbookViewId="0">
      <selection activeCell="B37" sqref="B37"/>
    </sheetView>
  </sheetViews>
  <sheetFormatPr defaultRowHeight="14.25" x14ac:dyDescent="0.2"/>
  <cols>
    <col min="2" max="2" width="4.375" customWidth="1"/>
    <col min="3" max="4" width="38.25" customWidth="1"/>
  </cols>
  <sheetData>
    <row r="2" spans="2:4" ht="21" thickBot="1" x14ac:dyDescent="0.25">
      <c r="B2" s="10" t="s">
        <v>71</v>
      </c>
      <c r="C2" s="8"/>
      <c r="D2" s="8"/>
    </row>
    <row r="3" spans="2:4" ht="15.75" x14ac:dyDescent="0.2">
      <c r="B3" s="13" t="s">
        <v>72</v>
      </c>
      <c r="C3" s="8"/>
      <c r="D3" s="8"/>
    </row>
    <row r="4" spans="2:4" ht="16.5" x14ac:dyDescent="0.2">
      <c r="B4" s="2" t="s">
        <v>73</v>
      </c>
      <c r="C4" s="8"/>
      <c r="D4" s="8"/>
    </row>
    <row r="5" spans="2:4" ht="16.5" x14ac:dyDescent="0.2">
      <c r="B5" s="71" t="s">
        <v>441</v>
      </c>
      <c r="C5" s="8"/>
      <c r="D5" s="8"/>
    </row>
    <row r="6" spans="2:4" ht="16.5" x14ac:dyDescent="0.2">
      <c r="B6" s="71" t="s">
        <v>516</v>
      </c>
      <c r="C6" s="8"/>
      <c r="D6" s="8"/>
    </row>
    <row r="7" spans="2:4" ht="17.25" thickBot="1" x14ac:dyDescent="0.25">
      <c r="B7" s="71" t="s">
        <v>442</v>
      </c>
      <c r="C7" s="8"/>
      <c r="D7" s="8"/>
    </row>
    <row r="8" spans="2:4" ht="16.5" thickBot="1" x14ac:dyDescent="0.25">
      <c r="B8" s="15" t="s">
        <v>8</v>
      </c>
      <c r="C8" s="16" t="s">
        <v>74</v>
      </c>
      <c r="D8" s="16" t="s">
        <v>75</v>
      </c>
    </row>
    <row r="9" spans="2:4" ht="16.5" thickBot="1" x14ac:dyDescent="0.25">
      <c r="B9" s="17">
        <v>1</v>
      </c>
      <c r="C9" s="35"/>
      <c r="D9" s="18"/>
    </row>
    <row r="10" spans="2:4" ht="16.5" thickBot="1" x14ac:dyDescent="0.25">
      <c r="B10" s="17">
        <v>2</v>
      </c>
      <c r="C10" s="35"/>
      <c r="D10" s="18"/>
    </row>
    <row r="11" spans="2:4" ht="16.5" thickBot="1" x14ac:dyDescent="0.25">
      <c r="B11" s="17">
        <v>3</v>
      </c>
      <c r="C11" s="35"/>
      <c r="D11" s="18"/>
    </row>
    <row r="12" spans="2:4" ht="16.5" thickBot="1" x14ac:dyDescent="0.25">
      <c r="B12" s="17">
        <v>4</v>
      </c>
      <c r="C12" s="35"/>
      <c r="D12" s="18"/>
    </row>
    <row r="13" spans="2:4" ht="16.5" thickBot="1" x14ac:dyDescent="0.25">
      <c r="B13" s="17">
        <v>5</v>
      </c>
      <c r="C13" s="35"/>
      <c r="D13" s="18"/>
    </row>
    <row r="14" spans="2:4" ht="17.25" thickBot="1" x14ac:dyDescent="0.25">
      <c r="B14" s="2" t="s">
        <v>76</v>
      </c>
      <c r="C14" s="8"/>
      <c r="D14" s="8"/>
    </row>
    <row r="15" spans="2:4" ht="16.5" thickBot="1" x14ac:dyDescent="0.25">
      <c r="B15" s="15" t="s">
        <v>8</v>
      </c>
      <c r="C15" s="16" t="s">
        <v>74</v>
      </c>
      <c r="D15" s="16" t="s">
        <v>77</v>
      </c>
    </row>
    <row r="16" spans="2:4" ht="16.5" thickBot="1" x14ac:dyDescent="0.25">
      <c r="B16" s="17">
        <v>1</v>
      </c>
      <c r="C16" s="35"/>
      <c r="D16" s="18"/>
    </row>
    <row r="17" spans="2:4" ht="16.5" thickBot="1" x14ac:dyDescent="0.25">
      <c r="B17" s="17">
        <v>2</v>
      </c>
      <c r="C17" s="35"/>
      <c r="D17" s="18"/>
    </row>
    <row r="18" spans="2:4" ht="16.5" thickBot="1" x14ac:dyDescent="0.25">
      <c r="B18" s="17">
        <v>3</v>
      </c>
      <c r="C18" s="35"/>
      <c r="D18" s="18"/>
    </row>
    <row r="19" spans="2:4" ht="16.5" thickBot="1" x14ac:dyDescent="0.25">
      <c r="B19" s="17">
        <v>4</v>
      </c>
      <c r="C19" s="35"/>
      <c r="D19" s="18"/>
    </row>
    <row r="20" spans="2:4" ht="16.5" thickBot="1" x14ac:dyDescent="0.25">
      <c r="B20" s="17">
        <v>5</v>
      </c>
      <c r="C20" s="35"/>
      <c r="D20" s="18"/>
    </row>
    <row r="21" spans="2:4" ht="17.25" thickBot="1" x14ac:dyDescent="0.25">
      <c r="B21" s="2" t="s">
        <v>78</v>
      </c>
      <c r="C21" s="8"/>
      <c r="D21" s="8"/>
    </row>
    <row r="22" spans="2:4" ht="16.5" thickBot="1" x14ac:dyDescent="0.25">
      <c r="B22" s="15" t="s">
        <v>8</v>
      </c>
      <c r="C22" s="16" t="s">
        <v>74</v>
      </c>
      <c r="D22" s="16" t="s">
        <v>79</v>
      </c>
    </row>
    <row r="23" spans="2:4" ht="16.5" thickBot="1" x14ac:dyDescent="0.25">
      <c r="B23" s="17">
        <v>1</v>
      </c>
      <c r="C23" s="35"/>
      <c r="D23" s="18"/>
    </row>
    <row r="24" spans="2:4" ht="16.5" thickBot="1" x14ac:dyDescent="0.25">
      <c r="B24" s="17">
        <v>2</v>
      </c>
      <c r="C24" s="35"/>
      <c r="D24" s="18"/>
    </row>
    <row r="25" spans="2:4" ht="16.5" thickBot="1" x14ac:dyDescent="0.25">
      <c r="B25" s="17">
        <v>3</v>
      </c>
      <c r="C25" s="35"/>
      <c r="D25" s="18"/>
    </row>
    <row r="26" spans="2:4" ht="16.5" thickBot="1" x14ac:dyDescent="0.25">
      <c r="B26" s="17">
        <v>4</v>
      </c>
      <c r="C26" s="35"/>
      <c r="D26" s="18"/>
    </row>
    <row r="27" spans="2:4" ht="16.5" thickBot="1" x14ac:dyDescent="0.25">
      <c r="B27" s="17">
        <v>5</v>
      </c>
      <c r="C27" s="35"/>
      <c r="D27" s="18"/>
    </row>
    <row r="28" spans="2:4" ht="16.5" x14ac:dyDescent="0.2">
      <c r="B28" s="2" t="s">
        <v>80</v>
      </c>
      <c r="C28" s="8"/>
      <c r="D28" s="8"/>
    </row>
    <row r="29" spans="2:4" ht="16.5" x14ac:dyDescent="0.2">
      <c r="B29" s="71" t="s">
        <v>443</v>
      </c>
      <c r="C29" s="8"/>
      <c r="D29" s="8"/>
    </row>
    <row r="30" spans="2:4" x14ac:dyDescent="0.2">
      <c r="B30" s="3"/>
      <c r="C30" s="8"/>
      <c r="D30" s="8"/>
    </row>
    <row r="31" spans="2:4" x14ac:dyDescent="0.2">
      <c r="B31" s="3"/>
      <c r="C31" s="8"/>
      <c r="D31" s="8"/>
    </row>
    <row r="32" spans="2:4" ht="16.5" x14ac:dyDescent="0.2">
      <c r="B32" s="2" t="s">
        <v>81</v>
      </c>
      <c r="C32" s="8"/>
      <c r="D32" s="8"/>
    </row>
    <row r="33" spans="1:4" ht="16.5" x14ac:dyDescent="0.2">
      <c r="A33">
        <v>1</v>
      </c>
      <c r="B33" s="71" t="s">
        <v>444</v>
      </c>
      <c r="C33" s="8"/>
      <c r="D33" s="8"/>
    </row>
    <row r="34" spans="1:4" ht="16.5" x14ac:dyDescent="0.2">
      <c r="A34">
        <v>2</v>
      </c>
      <c r="B34" s="71" t="s">
        <v>445</v>
      </c>
      <c r="C34" s="8"/>
      <c r="D34" s="8"/>
    </row>
    <row r="35" spans="1:4" ht="16.5" x14ac:dyDescent="0.2">
      <c r="A35">
        <v>3</v>
      </c>
      <c r="B35" s="71" t="s">
        <v>446</v>
      </c>
      <c r="C35" s="8"/>
      <c r="D35" s="8"/>
    </row>
    <row r="36" spans="1:4" ht="16.5" x14ac:dyDescent="0.2">
      <c r="A36">
        <v>4</v>
      </c>
      <c r="B36" s="71" t="s">
        <v>517</v>
      </c>
    </row>
    <row r="37" spans="1:4" ht="16.5" x14ac:dyDescent="0.2">
      <c r="A37">
        <v>5</v>
      </c>
      <c r="B37" s="71"/>
    </row>
    <row r="38" spans="1:4" ht="16.5" x14ac:dyDescent="0.2">
      <c r="B38" s="71"/>
    </row>
    <row r="39" spans="1:4" ht="16.5" x14ac:dyDescent="0.2">
      <c r="B39" s="71"/>
    </row>
    <row r="40" spans="1:4" ht="16.5" x14ac:dyDescent="0.2">
      <c r="B40" s="71"/>
    </row>
    <row r="41" spans="1:4" ht="16.5" x14ac:dyDescent="0.2">
      <c r="B41" s="71"/>
    </row>
  </sheetData>
  <pageMargins left="0.7" right="0.7" top="0.75" bottom="0.75" header="0.3" footer="0.3"/>
  <pageSetup orientation="portrait" horizontalDpi="0" verticalDpi="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CC73D2-C6F1-4C49-AF58-86B8FAF8FAFC}">
  <dimension ref="A2:B34"/>
  <sheetViews>
    <sheetView rightToLeft="1" topLeftCell="A4" workbookViewId="0">
      <selection activeCell="B27" sqref="B27"/>
    </sheetView>
  </sheetViews>
  <sheetFormatPr defaultRowHeight="14.25" x14ac:dyDescent="0.2"/>
  <sheetData>
    <row r="2" spans="1:2" ht="21" thickBot="1" x14ac:dyDescent="0.25">
      <c r="B2" s="10" t="s">
        <v>82</v>
      </c>
    </row>
    <row r="3" spans="1:2" ht="18" x14ac:dyDescent="0.2">
      <c r="B3" s="130" t="s">
        <v>83</v>
      </c>
    </row>
    <row r="4" spans="1:2" ht="14.25" customHeight="1" x14ac:dyDescent="0.2">
      <c r="B4" s="13"/>
    </row>
    <row r="5" spans="1:2" ht="16.5" x14ac:dyDescent="0.2">
      <c r="B5" s="2" t="s">
        <v>84</v>
      </c>
    </row>
    <row r="6" spans="1:2" ht="16.5" x14ac:dyDescent="0.2">
      <c r="A6">
        <v>1</v>
      </c>
      <c r="B6" s="71" t="s">
        <v>447</v>
      </c>
    </row>
    <row r="7" spans="1:2" ht="16.5" x14ac:dyDescent="0.2">
      <c r="A7">
        <v>2</v>
      </c>
      <c r="B7" s="71" t="s">
        <v>448</v>
      </c>
    </row>
    <row r="8" spans="1:2" ht="16.5" x14ac:dyDescent="0.2">
      <c r="A8">
        <v>3</v>
      </c>
      <c r="B8" s="71"/>
    </row>
    <row r="9" spans="1:2" x14ac:dyDescent="0.2">
      <c r="B9" s="3"/>
    </row>
    <row r="10" spans="1:2" x14ac:dyDescent="0.2">
      <c r="B10" s="3"/>
    </row>
    <row r="11" spans="1:2" ht="16.5" x14ac:dyDescent="0.2">
      <c r="B11" s="2" t="s">
        <v>85</v>
      </c>
    </row>
    <row r="12" spans="1:2" ht="16.5" x14ac:dyDescent="0.2">
      <c r="A12">
        <v>1</v>
      </c>
      <c r="B12" s="71" t="s">
        <v>404</v>
      </c>
    </row>
    <row r="13" spans="1:2" ht="16.5" x14ac:dyDescent="0.2">
      <c r="A13">
        <v>2</v>
      </c>
      <c r="B13" s="71" t="s">
        <v>405</v>
      </c>
    </row>
    <row r="14" spans="1:2" ht="16.5" x14ac:dyDescent="0.2">
      <c r="A14">
        <v>3</v>
      </c>
      <c r="B14" s="71" t="s">
        <v>406</v>
      </c>
    </row>
    <row r="15" spans="1:2" ht="16.5" x14ac:dyDescent="0.2">
      <c r="A15">
        <v>4</v>
      </c>
      <c r="B15" s="71" t="s">
        <v>408</v>
      </c>
    </row>
    <row r="16" spans="1:2" ht="16.5" x14ac:dyDescent="0.2">
      <c r="A16">
        <v>5</v>
      </c>
      <c r="B16" s="71"/>
    </row>
    <row r="17" spans="1:2" x14ac:dyDescent="0.2">
      <c r="B17" s="3"/>
    </row>
    <row r="18" spans="1:2" x14ac:dyDescent="0.2">
      <c r="B18" s="3"/>
    </row>
    <row r="19" spans="1:2" ht="16.5" x14ac:dyDescent="0.2">
      <c r="B19" s="2" t="s">
        <v>86</v>
      </c>
    </row>
    <row r="20" spans="1:2" ht="16.5" x14ac:dyDescent="0.2">
      <c r="A20">
        <v>1</v>
      </c>
      <c r="B20" s="71"/>
    </row>
    <row r="21" spans="1:2" ht="16.5" x14ac:dyDescent="0.2">
      <c r="A21">
        <v>2</v>
      </c>
      <c r="B21" s="71"/>
    </row>
    <row r="22" spans="1:2" ht="16.5" x14ac:dyDescent="0.2">
      <c r="A22">
        <v>3</v>
      </c>
      <c r="B22" s="71"/>
    </row>
    <row r="23" spans="1:2" ht="16.5" x14ac:dyDescent="0.2">
      <c r="B23" s="71"/>
    </row>
    <row r="24" spans="1:2" x14ac:dyDescent="0.2">
      <c r="B24" s="3"/>
    </row>
    <row r="25" spans="1:2" x14ac:dyDescent="0.2">
      <c r="B25" s="3"/>
    </row>
    <row r="26" spans="1:2" ht="16.5" x14ac:dyDescent="0.2">
      <c r="B26" s="2" t="s">
        <v>449</v>
      </c>
    </row>
    <row r="27" spans="1:2" ht="16.5" x14ac:dyDescent="0.2">
      <c r="A27">
        <v>1</v>
      </c>
      <c r="B27" s="71" t="s">
        <v>518</v>
      </c>
    </row>
    <row r="28" spans="1:2" ht="16.5" x14ac:dyDescent="0.2">
      <c r="A28">
        <v>2</v>
      </c>
      <c r="B28" s="71"/>
    </row>
    <row r="29" spans="1:2" ht="16.5" x14ac:dyDescent="0.2">
      <c r="A29">
        <v>3</v>
      </c>
      <c r="B29" s="71"/>
    </row>
    <row r="30" spans="1:2" ht="16.5" x14ac:dyDescent="0.2">
      <c r="A30">
        <v>4</v>
      </c>
      <c r="B30" s="71"/>
    </row>
    <row r="31" spans="1:2" ht="16.5" x14ac:dyDescent="0.2">
      <c r="A31">
        <v>5</v>
      </c>
      <c r="B31" s="71"/>
    </row>
    <row r="32" spans="1:2" x14ac:dyDescent="0.2">
      <c r="B32" s="3"/>
    </row>
    <row r="33" spans="2:2" x14ac:dyDescent="0.2">
      <c r="B33" s="3"/>
    </row>
    <row r="34" spans="2:2" ht="15.75" x14ac:dyDescent="0.2">
      <c r="B34" s="13" t="s">
        <v>87</v>
      </c>
    </row>
  </sheetData>
  <pageMargins left="0.7" right="0.7" top="0.75" bottom="0.75" header="0.3" footer="0.3"/>
  <pageSetup orientation="portrait" horizontalDpi="0" verticalDpi="0"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CD9E74-783A-476C-8224-B37DBB6A336B}">
  <dimension ref="B2:B11"/>
  <sheetViews>
    <sheetView rightToLeft="1" workbookViewId="0">
      <selection activeCell="B11" sqref="B11"/>
    </sheetView>
  </sheetViews>
  <sheetFormatPr defaultRowHeight="14.25" x14ac:dyDescent="0.2"/>
  <sheetData>
    <row r="2" spans="2:2" ht="21" thickBot="1" x14ac:dyDescent="0.25">
      <c r="B2" s="10" t="s">
        <v>88</v>
      </c>
    </row>
    <row r="3" spans="2:2" ht="15.75" x14ac:dyDescent="0.2">
      <c r="B3" s="13" t="s">
        <v>89</v>
      </c>
    </row>
    <row r="4" spans="2:2" ht="16.5" x14ac:dyDescent="0.2">
      <c r="B4" s="2" t="s">
        <v>90</v>
      </c>
    </row>
    <row r="5" spans="2:2" x14ac:dyDescent="0.2">
      <c r="B5" s="3"/>
    </row>
    <row r="6" spans="2:2" ht="16.5" x14ac:dyDescent="0.2">
      <c r="B6" s="2" t="s">
        <v>91</v>
      </c>
    </row>
    <row r="7" spans="2:2" x14ac:dyDescent="0.2">
      <c r="B7" s="3"/>
    </row>
    <row r="8" spans="2:2" ht="16.5" x14ac:dyDescent="0.2">
      <c r="B8" s="2" t="s">
        <v>92</v>
      </c>
    </row>
    <row r="9" spans="2:2" x14ac:dyDescent="0.2">
      <c r="B9" s="3"/>
    </row>
    <row r="10" spans="2:2" ht="16.5" x14ac:dyDescent="0.2">
      <c r="B10" s="2" t="s">
        <v>93</v>
      </c>
    </row>
    <row r="11" spans="2:2" x14ac:dyDescent="0.2">
      <c r="B11" s="3"/>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EDD576-1402-4D00-AD51-F01573613A85}">
  <dimension ref="B1:X316"/>
  <sheetViews>
    <sheetView rightToLeft="1" topLeftCell="A10" workbookViewId="0">
      <selection activeCell="G50" sqref="G50"/>
    </sheetView>
  </sheetViews>
  <sheetFormatPr defaultRowHeight="14.25" x14ac:dyDescent="0.2"/>
  <cols>
    <col min="2" max="2" width="29.125" customWidth="1"/>
    <col min="3" max="4" width="15.25" bestFit="1" customWidth="1"/>
    <col min="5" max="7" width="16.375" bestFit="1" customWidth="1"/>
    <col min="8" max="11" width="14.75" bestFit="1" customWidth="1"/>
    <col min="12" max="23" width="13.75" bestFit="1" customWidth="1"/>
    <col min="24" max="24" width="14.75" bestFit="1" customWidth="1"/>
  </cols>
  <sheetData>
    <row r="1" spans="2:24" x14ac:dyDescent="0.2">
      <c r="H1" t="s">
        <v>477</v>
      </c>
    </row>
    <row r="2" spans="2:24" x14ac:dyDescent="0.2">
      <c r="H2" s="9" t="s">
        <v>478</v>
      </c>
    </row>
    <row r="3" spans="2:24" ht="21" thickBot="1" x14ac:dyDescent="0.25">
      <c r="B3" s="10" t="s">
        <v>94</v>
      </c>
      <c r="C3" s="8"/>
      <c r="D3" s="8"/>
      <c r="E3" s="8"/>
      <c r="F3" s="8"/>
      <c r="G3" s="8"/>
      <c r="H3" s="63" t="s">
        <v>141</v>
      </c>
      <c r="I3" s="63" t="s">
        <v>142</v>
      </c>
      <c r="J3" s="63" t="s">
        <v>143</v>
      </c>
      <c r="K3" s="63"/>
      <c r="L3" s="63" t="s">
        <v>450</v>
      </c>
    </row>
    <row r="4" spans="2:24" ht="16.5" thickBot="1" x14ac:dyDescent="0.25">
      <c r="B4" s="116"/>
      <c r="C4" s="136">
        <f>C24-C11</f>
        <v>0</v>
      </c>
      <c r="D4" s="136">
        <f t="shared" ref="D4:G4" si="0">D24-D11</f>
        <v>0</v>
      </c>
      <c r="E4" s="111">
        <f t="shared" si="0"/>
        <v>0</v>
      </c>
      <c r="F4" s="111">
        <f t="shared" si="0"/>
        <v>0</v>
      </c>
      <c r="G4" s="136">
        <f t="shared" si="0"/>
        <v>0</v>
      </c>
      <c r="H4" s="67">
        <v>0.25</v>
      </c>
      <c r="I4" s="67">
        <v>0.2</v>
      </c>
      <c r="J4" s="67">
        <v>0.2</v>
      </c>
      <c r="K4" s="67"/>
      <c r="L4" s="67">
        <v>0.35</v>
      </c>
      <c r="M4" s="99">
        <f>SUM(H4:L4)</f>
        <v>1</v>
      </c>
    </row>
    <row r="5" spans="2:24" ht="17.25" thickBot="1" x14ac:dyDescent="0.25">
      <c r="B5" s="71" t="s">
        <v>520</v>
      </c>
      <c r="C5" s="8"/>
      <c r="D5" s="8"/>
      <c r="E5" s="8"/>
      <c r="F5" s="8"/>
      <c r="G5" s="8"/>
      <c r="H5" s="67">
        <f>H4*$M$4/$M$5</f>
        <v>0.38461538461538458</v>
      </c>
      <c r="I5" s="67">
        <f>I4*$M$4/$M$5</f>
        <v>0.30769230769230771</v>
      </c>
      <c r="J5" s="67">
        <f>J4*$M$4/$M$5</f>
        <v>0.30769230769230771</v>
      </c>
      <c r="K5" s="67"/>
      <c r="L5" s="67">
        <v>0</v>
      </c>
      <c r="M5" s="100">
        <v>0.65</v>
      </c>
      <c r="N5" s="80"/>
      <c r="O5" s="80"/>
      <c r="P5" s="80"/>
      <c r="Q5" s="80"/>
      <c r="R5" s="80"/>
      <c r="S5" s="80"/>
      <c r="T5" s="80"/>
      <c r="U5" s="80"/>
      <c r="V5" s="80"/>
      <c r="W5" s="80"/>
    </row>
    <row r="6" spans="2:24" ht="16.5" customHeight="1" thickBot="1" x14ac:dyDescent="0.25">
      <c r="B6" s="37" t="s">
        <v>95</v>
      </c>
      <c r="C6" s="101">
        <v>2024</v>
      </c>
      <c r="D6" s="101">
        <v>2025</v>
      </c>
      <c r="E6" s="101">
        <v>2026</v>
      </c>
      <c r="F6" s="101">
        <v>2027</v>
      </c>
      <c r="G6" s="101">
        <v>2028</v>
      </c>
      <c r="H6" s="9" t="s">
        <v>481</v>
      </c>
      <c r="I6" s="80"/>
      <c r="J6" s="80"/>
      <c r="K6" s="80"/>
      <c r="L6" s="80"/>
      <c r="M6" s="80"/>
      <c r="N6" s="80"/>
      <c r="O6" s="80"/>
      <c r="P6" s="80"/>
      <c r="Q6" s="80"/>
      <c r="R6" s="80"/>
      <c r="S6" s="80"/>
      <c r="T6" s="80"/>
      <c r="U6" s="80"/>
      <c r="V6" s="80"/>
      <c r="W6" s="80"/>
    </row>
    <row r="7" spans="2:24" ht="16.5" thickBot="1" x14ac:dyDescent="0.25">
      <c r="B7" s="40" t="s">
        <v>96</v>
      </c>
      <c r="C7" s="105"/>
      <c r="D7" s="105"/>
      <c r="E7" s="105"/>
      <c r="F7" s="105"/>
      <c r="G7" s="105"/>
      <c r="H7" s="9" t="s">
        <v>480</v>
      </c>
      <c r="I7" s="80"/>
      <c r="J7" s="80"/>
      <c r="K7" s="80"/>
      <c r="L7" s="80"/>
      <c r="M7" s="80"/>
      <c r="N7" s="80"/>
      <c r="O7" s="80"/>
      <c r="P7" s="80"/>
      <c r="Q7" s="80"/>
      <c r="R7" s="80"/>
      <c r="S7" s="80"/>
      <c r="T7" s="80"/>
      <c r="U7" s="80"/>
      <c r="V7" s="80"/>
      <c r="W7" s="80"/>
    </row>
    <row r="8" spans="2:24" ht="15.75" thickBot="1" x14ac:dyDescent="0.25">
      <c r="B8" s="17" t="s">
        <v>97</v>
      </c>
      <c r="C8" s="105">
        <f>ROUND($K$11*0.3+3371143,0)</f>
        <v>16217634</v>
      </c>
      <c r="D8" s="105">
        <f>$K$12*0.3+2860491</f>
        <v>32848491</v>
      </c>
      <c r="E8" s="105">
        <f>$K$13*0.3+5238888</f>
        <v>42723888</v>
      </c>
      <c r="F8" s="105">
        <f>$K$14*0.3+8426178.7</f>
        <v>53408179</v>
      </c>
      <c r="G8" s="105">
        <f>ROUND($K$15*0.3+11619129,0)</f>
        <v>71580135</v>
      </c>
      <c r="H8" s="9" t="s">
        <v>479</v>
      </c>
      <c r="I8" s="80"/>
      <c r="J8" s="80"/>
      <c r="K8" s="80">
        <f>K11*0.2</f>
        <v>8564327.2000000011</v>
      </c>
      <c r="L8" s="80"/>
      <c r="M8" s="80"/>
      <c r="N8" s="80"/>
      <c r="O8" s="80"/>
      <c r="P8" s="80"/>
      <c r="Q8" s="80"/>
      <c r="R8" s="80"/>
      <c r="S8" s="80"/>
      <c r="T8" s="80"/>
      <c r="U8" s="80"/>
      <c r="V8" s="80"/>
      <c r="W8" s="80"/>
    </row>
    <row r="9" spans="2:24" ht="17.25" customHeight="1" thickBot="1" x14ac:dyDescent="0.25">
      <c r="B9" s="17" t="s">
        <v>98</v>
      </c>
      <c r="C9" s="105">
        <v>1250000</v>
      </c>
      <c r="D9" s="105">
        <f>ROUND(C9*1.05,0)</f>
        <v>1312500</v>
      </c>
      <c r="E9" s="105">
        <f t="shared" ref="E9:G9" si="1">ROUND(D9*1.05,0)</f>
        <v>1378125</v>
      </c>
      <c r="F9" s="105">
        <f t="shared" si="1"/>
        <v>1447031</v>
      </c>
      <c r="G9" s="105">
        <f t="shared" si="1"/>
        <v>1519383</v>
      </c>
      <c r="H9" s="134" t="s">
        <v>101</v>
      </c>
      <c r="I9" s="135"/>
      <c r="J9" s="135"/>
      <c r="K9" s="135"/>
      <c r="L9" s="135"/>
      <c r="M9" s="135"/>
      <c r="N9" s="135"/>
      <c r="O9" s="135"/>
      <c r="P9" s="135"/>
      <c r="Q9" s="135"/>
      <c r="R9" s="135"/>
      <c r="S9" s="135"/>
      <c r="T9" s="135"/>
      <c r="U9" s="135"/>
      <c r="V9" s="135"/>
      <c r="W9" s="135"/>
      <c r="X9" s="135"/>
    </row>
    <row r="10" spans="2:24" ht="15.75" thickBot="1" x14ac:dyDescent="0.25">
      <c r="B10" s="17" t="s">
        <v>474</v>
      </c>
      <c r="C10" s="105">
        <v>0</v>
      </c>
      <c r="D10" s="105">
        <v>0</v>
      </c>
      <c r="E10" s="105">
        <v>0</v>
      </c>
      <c r="F10" s="105">
        <v>0</v>
      </c>
      <c r="G10" s="105">
        <v>0</v>
      </c>
      <c r="H10" s="9" t="s">
        <v>482</v>
      </c>
      <c r="I10" s="80"/>
      <c r="J10" s="80"/>
      <c r="K10" s="80" t="s">
        <v>464</v>
      </c>
      <c r="L10" s="80" t="s">
        <v>451</v>
      </c>
      <c r="M10" s="80" t="s">
        <v>452</v>
      </c>
      <c r="N10" s="80" t="s">
        <v>453</v>
      </c>
      <c r="O10" s="80" t="s">
        <v>454</v>
      </c>
      <c r="P10" s="80" t="s">
        <v>455</v>
      </c>
      <c r="Q10" s="80" t="s">
        <v>456</v>
      </c>
      <c r="R10" s="80" t="s">
        <v>457</v>
      </c>
      <c r="S10" s="80" t="s">
        <v>458</v>
      </c>
      <c r="T10" s="80" t="s">
        <v>459</v>
      </c>
      <c r="U10" s="80" t="s">
        <v>460</v>
      </c>
      <c r="V10" s="80" t="s">
        <v>461</v>
      </c>
      <c r="W10" s="80" t="s">
        <v>462</v>
      </c>
      <c r="X10" s="80" t="s">
        <v>463</v>
      </c>
    </row>
    <row r="11" spans="2:24" ht="16.5" thickBot="1" x14ac:dyDescent="0.3">
      <c r="B11" s="43" t="s">
        <v>465</v>
      </c>
      <c r="C11" s="106">
        <f>SUM(C8:C10)</f>
        <v>17467634</v>
      </c>
      <c r="D11" s="106">
        <f t="shared" ref="D11:G11" si="2">SUM(D8:D10)</f>
        <v>34160991</v>
      </c>
      <c r="E11" s="106">
        <f t="shared" si="2"/>
        <v>44102013</v>
      </c>
      <c r="F11" s="106">
        <f t="shared" si="2"/>
        <v>54855210</v>
      </c>
      <c r="G11" s="106">
        <f t="shared" si="2"/>
        <v>73099518</v>
      </c>
      <c r="H11" s="80">
        <f t="shared" ref="H11:J15" si="3">ROUND(H$5*$X11,0)</f>
        <v>16469860</v>
      </c>
      <c r="I11" s="80">
        <f t="shared" si="3"/>
        <v>13175888</v>
      </c>
      <c r="J11" s="80">
        <f t="shared" si="3"/>
        <v>13175888</v>
      </c>
      <c r="K11" s="102">
        <f>SUM(H11:J11)</f>
        <v>42821636</v>
      </c>
      <c r="L11" s="80">
        <v>0</v>
      </c>
      <c r="M11" s="80">
        <v>0</v>
      </c>
      <c r="N11" s="80">
        <v>0</v>
      </c>
      <c r="O11" s="80">
        <v>0</v>
      </c>
      <c r="P11" s="80">
        <v>0</v>
      </c>
      <c r="Q11" s="80">
        <v>0</v>
      </c>
      <c r="R11" s="80">
        <v>5550000</v>
      </c>
      <c r="S11" s="80">
        <f>R11+R11*0.1</f>
        <v>6105000</v>
      </c>
      <c r="T11" s="80">
        <f>S11+S11*0.1</f>
        <v>6715500</v>
      </c>
      <c r="U11" s="80">
        <f>T11+T11*0.1</f>
        <v>7387050</v>
      </c>
      <c r="V11" s="80">
        <f>U11+U11*0.1</f>
        <v>8125755</v>
      </c>
      <c r="W11" s="80">
        <f>V11+V11*0.1</f>
        <v>8938330.5</v>
      </c>
      <c r="X11" s="98">
        <f>SUM(R11:W11)</f>
        <v>42821635.5</v>
      </c>
    </row>
    <row r="12" spans="2:24" ht="15.75" thickBot="1" x14ac:dyDescent="0.3">
      <c r="B12" s="17"/>
      <c r="C12" s="105"/>
      <c r="D12" s="105"/>
      <c r="E12" s="105"/>
      <c r="F12" s="105"/>
      <c r="G12" s="105"/>
      <c r="H12" s="80">
        <f t="shared" si="3"/>
        <v>38446154</v>
      </c>
      <c r="I12" s="80">
        <f t="shared" si="3"/>
        <v>30756923</v>
      </c>
      <c r="J12" s="80">
        <f t="shared" si="3"/>
        <v>30756923</v>
      </c>
      <c r="K12" s="102">
        <f t="shared" ref="K12:K27" si="4">SUM(H12:J12)</f>
        <v>99960000</v>
      </c>
      <c r="L12" s="80">
        <v>8330000</v>
      </c>
      <c r="M12" s="80">
        <v>8330000</v>
      </c>
      <c r="N12" s="80">
        <v>8330000</v>
      </c>
      <c r="O12" s="80">
        <v>8330000</v>
      </c>
      <c r="P12" s="80">
        <v>8330000</v>
      </c>
      <c r="Q12" s="80">
        <v>8330000</v>
      </c>
      <c r="R12" s="80">
        <v>8330000</v>
      </c>
      <c r="S12" s="80">
        <v>8330000</v>
      </c>
      <c r="T12" s="80">
        <v>8330000</v>
      </c>
      <c r="U12" s="80">
        <v>8330000</v>
      </c>
      <c r="V12" s="80">
        <v>8330000</v>
      </c>
      <c r="W12" s="80">
        <v>8330000</v>
      </c>
      <c r="X12" s="98">
        <f t="shared" ref="X12:X15" si="5">SUM(L12:W12)</f>
        <v>99960000</v>
      </c>
    </row>
    <row r="13" spans="2:24" ht="16.5" thickBot="1" x14ac:dyDescent="0.3">
      <c r="B13" s="40" t="s">
        <v>475</v>
      </c>
      <c r="C13" s="105"/>
      <c r="D13" s="105"/>
      <c r="E13" s="105"/>
      <c r="F13" s="105"/>
      <c r="G13" s="105"/>
      <c r="H13" s="80">
        <f t="shared" si="3"/>
        <v>48057692</v>
      </c>
      <c r="I13" s="80">
        <f t="shared" si="3"/>
        <v>38446154</v>
      </c>
      <c r="J13" s="80">
        <f t="shared" si="3"/>
        <v>38446154</v>
      </c>
      <c r="K13" s="102">
        <f t="shared" si="4"/>
        <v>124950000</v>
      </c>
      <c r="L13" s="80">
        <f>L12*1.25</f>
        <v>10412500</v>
      </c>
      <c r="M13" s="80">
        <f t="shared" ref="M13:W13" si="6">M12*1.25</f>
        <v>10412500</v>
      </c>
      <c r="N13" s="80">
        <f t="shared" si="6"/>
        <v>10412500</v>
      </c>
      <c r="O13" s="80">
        <f t="shared" si="6"/>
        <v>10412500</v>
      </c>
      <c r="P13" s="80">
        <f t="shared" si="6"/>
        <v>10412500</v>
      </c>
      <c r="Q13" s="80">
        <f t="shared" si="6"/>
        <v>10412500</v>
      </c>
      <c r="R13" s="80">
        <f t="shared" si="6"/>
        <v>10412500</v>
      </c>
      <c r="S13" s="80">
        <f t="shared" si="6"/>
        <v>10412500</v>
      </c>
      <c r="T13" s="80">
        <f t="shared" si="6"/>
        <v>10412500</v>
      </c>
      <c r="U13" s="80">
        <f t="shared" si="6"/>
        <v>10412500</v>
      </c>
      <c r="V13" s="80">
        <f t="shared" si="6"/>
        <v>10412500</v>
      </c>
      <c r="W13" s="80">
        <f t="shared" si="6"/>
        <v>10412500</v>
      </c>
      <c r="X13" s="98">
        <f t="shared" si="5"/>
        <v>124950000</v>
      </c>
    </row>
    <row r="14" spans="2:24" ht="15.75" thickBot="1" x14ac:dyDescent="0.3">
      <c r="B14" s="17" t="s">
        <v>472</v>
      </c>
      <c r="C14" s="105">
        <f>ROUND($K$23*0.33+$K$11*0.15,0)</f>
        <v>8684228</v>
      </c>
      <c r="D14" s="105">
        <f>ROUND($K$24*0.33+$K$12*0.15,0)</f>
        <v>20271888</v>
      </c>
      <c r="E14" s="105">
        <f>ROUND($K$25*0.33+$K$13*0.15,0)</f>
        <v>25339860</v>
      </c>
      <c r="F14" s="105">
        <f>ROUND($K$26*0.33+$K$14*0.15,0)</f>
        <v>30407832</v>
      </c>
      <c r="G14" s="105">
        <f>ROUND($K$27*0.33+$K$15*0.15,0)</f>
        <v>40533640</v>
      </c>
      <c r="H14" s="80">
        <f t="shared" si="3"/>
        <v>57669231</v>
      </c>
      <c r="I14" s="80">
        <f t="shared" si="3"/>
        <v>46135385</v>
      </c>
      <c r="J14" s="80">
        <f t="shared" si="3"/>
        <v>46135385</v>
      </c>
      <c r="K14" s="102">
        <f t="shared" si="4"/>
        <v>149940001</v>
      </c>
      <c r="L14" s="80">
        <f>L13*1.2</f>
        <v>12495000</v>
      </c>
      <c r="M14" s="80">
        <f t="shared" ref="M14:W14" si="7">M13*1.2</f>
        <v>12495000</v>
      </c>
      <c r="N14" s="80">
        <f t="shared" si="7"/>
        <v>12495000</v>
      </c>
      <c r="O14" s="80">
        <f t="shared" si="7"/>
        <v>12495000</v>
      </c>
      <c r="P14" s="80">
        <f t="shared" si="7"/>
        <v>12495000</v>
      </c>
      <c r="Q14" s="80">
        <f t="shared" si="7"/>
        <v>12495000</v>
      </c>
      <c r="R14" s="80">
        <f t="shared" si="7"/>
        <v>12495000</v>
      </c>
      <c r="S14" s="80">
        <f t="shared" si="7"/>
        <v>12495000</v>
      </c>
      <c r="T14" s="80">
        <f t="shared" si="7"/>
        <v>12495000</v>
      </c>
      <c r="U14" s="80">
        <f t="shared" si="7"/>
        <v>12495000</v>
      </c>
      <c r="V14" s="80">
        <f t="shared" si="7"/>
        <v>12495000</v>
      </c>
      <c r="W14" s="80">
        <f t="shared" si="7"/>
        <v>12495000</v>
      </c>
      <c r="X14" s="98">
        <f t="shared" si="5"/>
        <v>149940000</v>
      </c>
    </row>
    <row r="15" spans="2:24" ht="15.75" thickBot="1" x14ac:dyDescent="0.3">
      <c r="B15" s="17" t="s">
        <v>473</v>
      </c>
      <c r="C15" s="105">
        <v>0</v>
      </c>
      <c r="D15" s="105">
        <v>0</v>
      </c>
      <c r="E15" s="105">
        <v>0</v>
      </c>
      <c r="F15" s="105">
        <v>0</v>
      </c>
      <c r="G15" s="105">
        <v>0</v>
      </c>
      <c r="H15" s="80">
        <f t="shared" si="3"/>
        <v>76873085</v>
      </c>
      <c r="I15" s="80">
        <f t="shared" si="3"/>
        <v>61498468</v>
      </c>
      <c r="J15" s="80">
        <f t="shared" si="3"/>
        <v>61498468</v>
      </c>
      <c r="K15" s="102">
        <f t="shared" si="4"/>
        <v>199870021</v>
      </c>
      <c r="L15" s="80">
        <f>L14*1.333</f>
        <v>16655835</v>
      </c>
      <c r="M15" s="80">
        <f t="shared" ref="M15:W15" si="8">M14*1.333</f>
        <v>16655835</v>
      </c>
      <c r="N15" s="80">
        <f t="shared" si="8"/>
        <v>16655835</v>
      </c>
      <c r="O15" s="80">
        <f t="shared" si="8"/>
        <v>16655835</v>
      </c>
      <c r="P15" s="80">
        <f t="shared" si="8"/>
        <v>16655835</v>
      </c>
      <c r="Q15" s="80">
        <f t="shared" si="8"/>
        <v>16655835</v>
      </c>
      <c r="R15" s="80">
        <f t="shared" si="8"/>
        <v>16655835</v>
      </c>
      <c r="S15" s="80">
        <f t="shared" si="8"/>
        <v>16655835</v>
      </c>
      <c r="T15" s="80">
        <f t="shared" si="8"/>
        <v>16655835</v>
      </c>
      <c r="U15" s="80">
        <f t="shared" si="8"/>
        <v>16655835</v>
      </c>
      <c r="V15" s="80">
        <f t="shared" si="8"/>
        <v>16655835</v>
      </c>
      <c r="W15" s="80">
        <f t="shared" si="8"/>
        <v>16655835</v>
      </c>
      <c r="X15" s="98">
        <f t="shared" si="5"/>
        <v>199870020</v>
      </c>
    </row>
    <row r="16" spans="2:24" ht="16.5" thickBot="1" x14ac:dyDescent="0.3">
      <c r="B16" s="17" t="s">
        <v>476</v>
      </c>
      <c r="C16" s="104">
        <f>ROUND(SUM(C14:C15),0)</f>
        <v>8684228</v>
      </c>
      <c r="D16" s="104">
        <f t="shared" ref="D16:G16" si="9">ROUND(SUM(D14:D15),0)</f>
        <v>20271888</v>
      </c>
      <c r="E16" s="104">
        <f t="shared" si="9"/>
        <v>25339860</v>
      </c>
      <c r="F16" s="104">
        <f t="shared" si="9"/>
        <v>30407832</v>
      </c>
      <c r="G16" s="104">
        <f t="shared" si="9"/>
        <v>40533640</v>
      </c>
      <c r="H16" s="102">
        <f t="shared" ref="H16:J16" si="10">SUM(H11:H15)</f>
        <v>237516022</v>
      </c>
      <c r="I16" s="102">
        <f t="shared" si="10"/>
        <v>190012818</v>
      </c>
      <c r="J16" s="102">
        <f t="shared" si="10"/>
        <v>190012818</v>
      </c>
      <c r="K16" s="102">
        <f>SUM(K11:K15)</f>
        <v>617541658</v>
      </c>
      <c r="L16" s="80"/>
      <c r="M16" s="80"/>
      <c r="N16" s="80"/>
      <c r="O16" s="80"/>
      <c r="P16" s="80"/>
      <c r="Q16" s="80"/>
      <c r="R16" s="80"/>
      <c r="S16" s="80"/>
      <c r="T16" s="80"/>
      <c r="U16" s="80"/>
      <c r="V16" s="80"/>
      <c r="W16" s="80"/>
      <c r="X16" s="98">
        <f>SUM(X11:X15)</f>
        <v>617541655.5</v>
      </c>
    </row>
    <row r="17" spans="2:23" ht="15.75" thickBot="1" x14ac:dyDescent="0.3">
      <c r="B17" s="17"/>
      <c r="C17" s="105"/>
      <c r="D17" s="105"/>
      <c r="E17" s="105"/>
      <c r="F17" s="105"/>
      <c r="G17" s="105"/>
      <c r="H17" s="80">
        <f>ROUND(H11*0.775,0)</f>
        <v>12764142</v>
      </c>
      <c r="I17" s="80">
        <f t="shared" ref="I17:J17" si="11">ROUND(I11*0.775,0)</f>
        <v>10211313</v>
      </c>
      <c r="J17" s="80">
        <f t="shared" si="11"/>
        <v>10211313</v>
      </c>
      <c r="K17" s="102">
        <f t="shared" si="4"/>
        <v>33186768</v>
      </c>
      <c r="L17" s="80"/>
      <c r="M17" s="80"/>
      <c r="N17" s="80"/>
      <c r="O17" s="80"/>
      <c r="P17" s="80"/>
      <c r="Q17" s="80"/>
      <c r="R17" s="80"/>
      <c r="S17" s="80"/>
      <c r="T17" s="80"/>
      <c r="U17" s="80"/>
      <c r="V17" s="80"/>
      <c r="W17" s="80"/>
    </row>
    <row r="18" spans="2:23" ht="16.5" thickBot="1" x14ac:dyDescent="0.3">
      <c r="B18" s="17" t="s">
        <v>466</v>
      </c>
      <c r="C18" s="104">
        <f>ROUND(C8-C14,0)</f>
        <v>7533406</v>
      </c>
      <c r="D18" s="104">
        <f t="shared" ref="D18:G18" si="12">ROUND(D8-D14,0)</f>
        <v>12576603</v>
      </c>
      <c r="E18" s="104">
        <f t="shared" si="12"/>
        <v>17384028</v>
      </c>
      <c r="F18" s="104">
        <f t="shared" si="12"/>
        <v>23000347</v>
      </c>
      <c r="G18" s="104">
        <f t="shared" si="12"/>
        <v>31046495</v>
      </c>
      <c r="H18" s="80">
        <f t="shared" ref="H18:J18" si="13">ROUND(H12*0.775,0)</f>
        <v>29795769</v>
      </c>
      <c r="I18" s="80">
        <f t="shared" si="13"/>
        <v>23836615</v>
      </c>
      <c r="J18" s="80">
        <f t="shared" si="13"/>
        <v>23836615</v>
      </c>
      <c r="K18" s="102">
        <f t="shared" si="4"/>
        <v>77468999</v>
      </c>
      <c r="L18" s="80"/>
      <c r="M18" s="80"/>
      <c r="N18" s="80"/>
      <c r="O18" s="80"/>
      <c r="P18" s="80"/>
      <c r="Q18" s="80"/>
      <c r="R18" s="80"/>
      <c r="S18" s="80"/>
      <c r="T18" s="80"/>
      <c r="U18" s="80"/>
      <c r="V18" s="80"/>
      <c r="W18" s="80"/>
    </row>
    <row r="19" spans="2:23" ht="15.75" thickBot="1" x14ac:dyDescent="0.3">
      <c r="B19" s="42"/>
      <c r="C19" s="105"/>
      <c r="D19" s="105"/>
      <c r="E19" s="105"/>
      <c r="F19" s="105"/>
      <c r="G19" s="105"/>
      <c r="H19" s="80">
        <f t="shared" ref="H19:J19" si="14">ROUND(H13*0.775,0)</f>
        <v>37244711</v>
      </c>
      <c r="I19" s="80">
        <f t="shared" si="14"/>
        <v>29795769</v>
      </c>
      <c r="J19" s="80">
        <f t="shared" si="14"/>
        <v>29795769</v>
      </c>
      <c r="K19" s="102">
        <f t="shared" si="4"/>
        <v>96836249</v>
      </c>
      <c r="L19" s="80"/>
      <c r="M19" s="80"/>
      <c r="N19" s="80"/>
      <c r="O19" s="80"/>
      <c r="P19" s="80"/>
      <c r="Q19" s="80"/>
      <c r="R19" s="80"/>
      <c r="S19" s="80"/>
      <c r="T19" s="80"/>
      <c r="U19" s="80"/>
      <c r="V19" s="80"/>
      <c r="W19" s="80"/>
    </row>
    <row r="20" spans="2:23" ht="15.75" thickBot="1" x14ac:dyDescent="0.3">
      <c r="B20" s="42" t="s">
        <v>467</v>
      </c>
      <c r="C20" s="105">
        <v>6000000</v>
      </c>
      <c r="D20" s="105">
        <v>6000000</v>
      </c>
      <c r="E20" s="105">
        <v>6000000</v>
      </c>
      <c r="F20" s="105">
        <v>6000000</v>
      </c>
      <c r="G20" s="105">
        <v>6000000</v>
      </c>
      <c r="H20" s="80">
        <f t="shared" ref="H20:J20" si="15">ROUND(H14*0.775,0)</f>
        <v>44693654</v>
      </c>
      <c r="I20" s="80">
        <f t="shared" si="15"/>
        <v>35754923</v>
      </c>
      <c r="J20" s="80">
        <f t="shared" si="15"/>
        <v>35754923</v>
      </c>
      <c r="K20" s="102">
        <f t="shared" si="4"/>
        <v>116203500</v>
      </c>
      <c r="L20" s="80"/>
      <c r="M20" s="80"/>
      <c r="N20" s="80"/>
      <c r="O20" s="80"/>
      <c r="P20" s="80"/>
      <c r="Q20" s="80"/>
      <c r="R20" s="80"/>
      <c r="S20" s="80"/>
      <c r="T20" s="80"/>
      <c r="U20" s="80"/>
      <c r="V20" s="80"/>
      <c r="W20" s="80"/>
    </row>
    <row r="21" spans="2:23" ht="15.75" thickBot="1" x14ac:dyDescent="0.3">
      <c r="B21" s="42" t="s">
        <v>468</v>
      </c>
      <c r="C21" s="105">
        <v>0</v>
      </c>
      <c r="D21" s="105">
        <f>C22*0.5</f>
        <v>1391703</v>
      </c>
      <c r="E21" s="105">
        <f>D22*0.5+D21</f>
        <v>4640403</v>
      </c>
      <c r="F21" s="105">
        <f t="shared" ref="F21:G21" si="16">E22*0.5+E21</f>
        <v>8701278</v>
      </c>
      <c r="G21" s="105">
        <f t="shared" si="16"/>
        <v>13574328</v>
      </c>
      <c r="H21" s="80">
        <f t="shared" ref="H21:J21" si="17">ROUND(H15*0.775,0)</f>
        <v>59576641</v>
      </c>
      <c r="I21" s="80">
        <f t="shared" si="17"/>
        <v>47661313</v>
      </c>
      <c r="J21" s="80">
        <f t="shared" si="17"/>
        <v>47661313</v>
      </c>
      <c r="K21" s="102">
        <f t="shared" si="4"/>
        <v>154899267</v>
      </c>
      <c r="L21" s="80"/>
      <c r="M21" s="80"/>
      <c r="N21" s="80"/>
      <c r="O21" s="80"/>
      <c r="P21" s="80"/>
      <c r="Q21" s="80"/>
      <c r="R21" s="80"/>
      <c r="S21" s="80"/>
      <c r="T21" s="80"/>
      <c r="U21" s="80"/>
      <c r="V21" s="80"/>
      <c r="W21" s="80"/>
    </row>
    <row r="22" spans="2:23" ht="15.75" thickBot="1" x14ac:dyDescent="0.3">
      <c r="B22" s="42" t="s">
        <v>469</v>
      </c>
      <c r="C22" s="105">
        <f>$K$29</f>
        <v>2783406</v>
      </c>
      <c r="D22" s="105">
        <f>$K$30</f>
        <v>6497400</v>
      </c>
      <c r="E22" s="105">
        <f>$K$31</f>
        <v>8121750</v>
      </c>
      <c r="F22" s="105">
        <f>$K$32</f>
        <v>9746100</v>
      </c>
      <c r="G22" s="105">
        <f>$K$33</f>
        <v>12991550</v>
      </c>
      <c r="H22" s="102">
        <f t="shared" ref="H22:J22" si="18">SUM(H17:H21)</f>
        <v>184074917</v>
      </c>
      <c r="I22" s="102">
        <f t="shared" si="18"/>
        <v>147259933</v>
      </c>
      <c r="J22" s="102">
        <f t="shared" si="18"/>
        <v>147259933</v>
      </c>
      <c r="K22" s="102">
        <f>SUM(K17:K21)</f>
        <v>478594783</v>
      </c>
      <c r="L22" s="80"/>
      <c r="M22" s="80"/>
      <c r="N22" s="80"/>
      <c r="O22" s="80"/>
      <c r="P22" s="80"/>
      <c r="Q22" s="80"/>
      <c r="R22" s="80"/>
      <c r="S22" s="80"/>
      <c r="T22" s="80"/>
      <c r="U22" s="80"/>
      <c r="V22" s="80"/>
      <c r="W22" s="80"/>
    </row>
    <row r="23" spans="2:23" ht="16.5" thickBot="1" x14ac:dyDescent="0.3">
      <c r="B23" s="42" t="s">
        <v>470</v>
      </c>
      <c r="C23" s="104">
        <f>SUM(C20:C22)</f>
        <v>8783406</v>
      </c>
      <c r="D23" s="104">
        <f t="shared" ref="D23:G23" si="19">SUM(D20:D22)</f>
        <v>13889103</v>
      </c>
      <c r="E23" s="104">
        <f t="shared" si="19"/>
        <v>18762153</v>
      </c>
      <c r="F23" s="104">
        <f t="shared" si="19"/>
        <v>24447378</v>
      </c>
      <c r="G23" s="104">
        <f t="shared" si="19"/>
        <v>32565878</v>
      </c>
      <c r="H23" s="80">
        <f>ROUND(H11*0.16,0)</f>
        <v>2635178</v>
      </c>
      <c r="I23" s="80">
        <f t="shared" ref="I23:J23" si="20">ROUND(I11*0.16,0)</f>
        <v>2108142</v>
      </c>
      <c r="J23" s="80">
        <f t="shared" si="20"/>
        <v>2108142</v>
      </c>
      <c r="K23" s="102">
        <f t="shared" si="4"/>
        <v>6851462</v>
      </c>
      <c r="L23" s="80"/>
      <c r="M23" s="80"/>
      <c r="N23" s="80"/>
      <c r="O23" s="80"/>
      <c r="P23" s="80"/>
      <c r="Q23" s="80"/>
      <c r="R23" s="80"/>
      <c r="S23" s="80"/>
      <c r="T23" s="80"/>
      <c r="U23" s="80"/>
      <c r="V23" s="80"/>
      <c r="W23" s="80"/>
    </row>
    <row r="24" spans="2:23" ht="16.5" thickBot="1" x14ac:dyDescent="0.3">
      <c r="B24" s="43" t="s">
        <v>471</v>
      </c>
      <c r="C24" s="107">
        <f>C16+C23</f>
        <v>17467634</v>
      </c>
      <c r="D24" s="107">
        <f t="shared" ref="D24:G24" si="21">D16+D23</f>
        <v>34160991</v>
      </c>
      <c r="E24" s="107">
        <f t="shared" si="21"/>
        <v>44102013</v>
      </c>
      <c r="F24" s="107">
        <f t="shared" si="21"/>
        <v>54855210</v>
      </c>
      <c r="G24" s="107">
        <f t="shared" si="21"/>
        <v>73099518</v>
      </c>
      <c r="H24" s="80">
        <f t="shared" ref="H24:J24" si="22">ROUND(H12*0.16,0)</f>
        <v>6151385</v>
      </c>
      <c r="I24" s="80">
        <f t="shared" si="22"/>
        <v>4921108</v>
      </c>
      <c r="J24" s="80">
        <f t="shared" si="22"/>
        <v>4921108</v>
      </c>
      <c r="K24" s="102">
        <f t="shared" si="4"/>
        <v>15993601</v>
      </c>
      <c r="L24" s="80"/>
      <c r="M24" s="80"/>
      <c r="N24" s="80"/>
      <c r="O24" s="80"/>
      <c r="P24" s="80"/>
      <c r="Q24" s="80"/>
      <c r="R24" s="80"/>
      <c r="S24" s="80"/>
      <c r="T24" s="80"/>
      <c r="U24" s="80"/>
      <c r="V24" s="80"/>
      <c r="W24" s="80"/>
    </row>
    <row r="25" spans="2:23" ht="15" x14ac:dyDescent="0.25">
      <c r="B25" s="117"/>
      <c r="H25" s="80">
        <f t="shared" ref="H25:J25" si="23">ROUND(H13*0.16,0)</f>
        <v>7689231</v>
      </c>
      <c r="I25" s="80">
        <f t="shared" si="23"/>
        <v>6151385</v>
      </c>
      <c r="J25" s="80">
        <f t="shared" si="23"/>
        <v>6151385</v>
      </c>
      <c r="K25" s="102">
        <f t="shared" si="4"/>
        <v>19992001</v>
      </c>
      <c r="L25" s="80"/>
      <c r="M25" s="80"/>
      <c r="N25" s="80"/>
      <c r="O25" s="80"/>
      <c r="P25" s="80"/>
      <c r="Q25" s="80"/>
      <c r="R25" s="80"/>
      <c r="S25" s="80"/>
      <c r="T25" s="80"/>
      <c r="U25" s="80"/>
      <c r="V25" s="80"/>
      <c r="W25" s="80"/>
    </row>
    <row r="26" spans="2:23" ht="16.5" thickBot="1" x14ac:dyDescent="0.3">
      <c r="B26" s="118" t="s">
        <v>99</v>
      </c>
      <c r="C26" s="8"/>
      <c r="D26" s="8"/>
      <c r="E26" s="8"/>
      <c r="F26" s="8"/>
      <c r="G26" s="8"/>
      <c r="H26" s="80">
        <f t="shared" ref="H26:J26" si="24">ROUND(H14*0.16,0)</f>
        <v>9227077</v>
      </c>
      <c r="I26" s="80">
        <f t="shared" si="24"/>
        <v>7381662</v>
      </c>
      <c r="J26" s="80">
        <f t="shared" si="24"/>
        <v>7381662</v>
      </c>
      <c r="K26" s="102">
        <f t="shared" si="4"/>
        <v>23990401</v>
      </c>
      <c r="L26" s="80"/>
      <c r="M26" s="80"/>
      <c r="N26" s="80"/>
      <c r="O26" s="80"/>
      <c r="P26" s="80"/>
      <c r="Q26" s="80"/>
      <c r="R26" s="80"/>
      <c r="S26" s="80"/>
      <c r="T26" s="80"/>
      <c r="U26" s="80"/>
      <c r="V26" s="80"/>
      <c r="W26" s="80"/>
    </row>
    <row r="27" spans="2:23" ht="16.5" customHeight="1" thickBot="1" x14ac:dyDescent="0.3">
      <c r="B27" s="37" t="s">
        <v>521</v>
      </c>
      <c r="C27" s="38"/>
      <c r="D27" s="38"/>
      <c r="E27" s="38"/>
      <c r="F27" s="38"/>
      <c r="G27" s="39"/>
      <c r="H27" s="80">
        <f t="shared" ref="H27:J27" si="25">ROUND(H15*0.16,0)</f>
        <v>12299694</v>
      </c>
      <c r="I27" s="80">
        <f t="shared" si="25"/>
        <v>9839755</v>
      </c>
      <c r="J27" s="80">
        <f t="shared" si="25"/>
        <v>9839755</v>
      </c>
      <c r="K27" s="102">
        <f t="shared" si="4"/>
        <v>31979204</v>
      </c>
      <c r="L27" s="80"/>
      <c r="M27" s="80"/>
      <c r="N27" s="80"/>
      <c r="O27" s="80"/>
      <c r="P27" s="80"/>
      <c r="Q27" s="80"/>
      <c r="R27" s="80"/>
      <c r="S27" s="80"/>
      <c r="T27" s="80"/>
      <c r="U27" s="80"/>
      <c r="V27" s="80"/>
      <c r="W27" s="80"/>
    </row>
    <row r="28" spans="2:23" ht="16.5" thickBot="1" x14ac:dyDescent="0.3">
      <c r="B28" s="40" t="s">
        <v>483</v>
      </c>
      <c r="C28" s="101">
        <v>2024</v>
      </c>
      <c r="D28" s="101">
        <v>2025</v>
      </c>
      <c r="E28" s="101">
        <v>2026</v>
      </c>
      <c r="F28" s="101">
        <v>2027</v>
      </c>
      <c r="G28" s="101">
        <v>2028</v>
      </c>
      <c r="H28" s="102">
        <f t="shared" ref="H28:J28" si="26">SUM(H23:H27)</f>
        <v>38002565</v>
      </c>
      <c r="I28" s="102">
        <f t="shared" si="26"/>
        <v>30402052</v>
      </c>
      <c r="J28" s="102">
        <f t="shared" si="26"/>
        <v>30402052</v>
      </c>
      <c r="K28" s="102">
        <f>SUM(K23:K27)</f>
        <v>98806669</v>
      </c>
      <c r="L28" s="80"/>
      <c r="M28" s="80"/>
      <c r="N28" s="80"/>
      <c r="O28" s="80"/>
      <c r="P28" s="80"/>
      <c r="Q28" s="80"/>
      <c r="R28" s="80"/>
      <c r="S28" s="80"/>
      <c r="T28" s="80"/>
      <c r="U28" s="80"/>
      <c r="V28" s="80"/>
      <c r="W28" s="80"/>
    </row>
    <row r="29" spans="2:23" ht="16.5" thickBot="1" x14ac:dyDescent="0.3">
      <c r="B29" s="17" t="s">
        <v>467</v>
      </c>
      <c r="C29" s="104">
        <v>6000000</v>
      </c>
      <c r="D29" s="104">
        <v>0</v>
      </c>
      <c r="E29" s="104">
        <v>0</v>
      </c>
      <c r="F29" s="104">
        <v>0</v>
      </c>
      <c r="G29" s="104">
        <v>0</v>
      </c>
      <c r="H29" s="103">
        <f>H11-H17-H23</f>
        <v>1070540</v>
      </c>
      <c r="I29" s="103">
        <f t="shared" ref="I29:J29" si="27">I11-I17-I23</f>
        <v>856433</v>
      </c>
      <c r="J29" s="103">
        <f t="shared" si="27"/>
        <v>856433</v>
      </c>
      <c r="K29" s="102">
        <f>SUM(H29:J29)</f>
        <v>2783406</v>
      </c>
      <c r="L29" s="80"/>
      <c r="M29" s="80"/>
      <c r="N29" s="80"/>
      <c r="O29" s="80"/>
      <c r="P29" s="80"/>
      <c r="Q29" s="80"/>
      <c r="R29" s="80"/>
      <c r="S29" s="80"/>
      <c r="T29" s="80"/>
      <c r="U29" s="80"/>
      <c r="V29" s="80"/>
      <c r="W29" s="80"/>
    </row>
    <row r="30" spans="2:23" ht="15.75" customHeight="1" thickBot="1" x14ac:dyDescent="0.3">
      <c r="B30" s="17" t="s">
        <v>468</v>
      </c>
      <c r="C30" s="104">
        <f>C21</f>
        <v>0</v>
      </c>
      <c r="D30" s="104">
        <f t="shared" ref="D30:G30" si="28">D21</f>
        <v>1391703</v>
      </c>
      <c r="E30" s="104">
        <f t="shared" si="28"/>
        <v>4640403</v>
      </c>
      <c r="F30" s="104">
        <f t="shared" si="28"/>
        <v>8701278</v>
      </c>
      <c r="G30" s="104">
        <f t="shared" si="28"/>
        <v>13574328</v>
      </c>
      <c r="H30" s="103">
        <f t="shared" ref="H30:J30" si="29">H12-H18-H24</f>
        <v>2499000</v>
      </c>
      <c r="I30" s="103">
        <f t="shared" si="29"/>
        <v>1999200</v>
      </c>
      <c r="J30" s="103">
        <f t="shared" si="29"/>
        <v>1999200</v>
      </c>
      <c r="K30" s="102">
        <f t="shared" ref="K30:K34" si="30">SUM(H30:J30)</f>
        <v>6497400</v>
      </c>
      <c r="L30" s="80"/>
      <c r="M30" s="80"/>
      <c r="N30" s="80"/>
      <c r="O30" s="80"/>
      <c r="P30" s="80"/>
      <c r="Q30" s="80"/>
      <c r="R30" s="80"/>
      <c r="S30" s="80"/>
      <c r="T30" s="80"/>
      <c r="U30" s="80"/>
      <c r="V30" s="80"/>
      <c r="W30" s="80"/>
    </row>
    <row r="31" spans="2:23" ht="16.5" thickBot="1" x14ac:dyDescent="0.3">
      <c r="B31" s="17" t="s">
        <v>484</v>
      </c>
      <c r="C31" s="104">
        <f>C8-6000000</f>
        <v>10217634</v>
      </c>
      <c r="D31" s="104">
        <f t="shared" ref="D31:G31" si="31">D8-6000000</f>
        <v>26848491</v>
      </c>
      <c r="E31" s="104">
        <f t="shared" si="31"/>
        <v>36723888</v>
      </c>
      <c r="F31" s="104">
        <f t="shared" si="31"/>
        <v>47408179</v>
      </c>
      <c r="G31" s="104">
        <f t="shared" si="31"/>
        <v>65580135</v>
      </c>
      <c r="H31" s="103">
        <f t="shared" ref="H31:J31" si="32">H13-H19-H25</f>
        <v>3123750</v>
      </c>
      <c r="I31" s="103">
        <f t="shared" si="32"/>
        <v>2499000</v>
      </c>
      <c r="J31" s="103">
        <f t="shared" si="32"/>
        <v>2499000</v>
      </c>
      <c r="K31" s="102">
        <f t="shared" si="30"/>
        <v>8121750</v>
      </c>
      <c r="L31" s="80"/>
      <c r="M31" s="80"/>
      <c r="N31" s="80"/>
      <c r="O31" s="80"/>
      <c r="P31" s="80"/>
      <c r="Q31" s="80"/>
      <c r="R31" s="80"/>
      <c r="S31" s="80"/>
      <c r="T31" s="80"/>
      <c r="U31" s="80"/>
      <c r="V31" s="80"/>
      <c r="W31" s="80"/>
    </row>
    <row r="32" spans="2:23" ht="16.5" thickBot="1" x14ac:dyDescent="0.3">
      <c r="B32" s="17" t="s">
        <v>485</v>
      </c>
      <c r="C32" s="104">
        <f>C14</f>
        <v>8684228</v>
      </c>
      <c r="D32" s="104">
        <f t="shared" ref="D32:G32" si="33">D14</f>
        <v>20271888</v>
      </c>
      <c r="E32" s="104">
        <f t="shared" si="33"/>
        <v>25339860</v>
      </c>
      <c r="F32" s="104">
        <f t="shared" si="33"/>
        <v>30407832</v>
      </c>
      <c r="G32" s="104">
        <f t="shared" si="33"/>
        <v>40533640</v>
      </c>
      <c r="H32" s="103">
        <f t="shared" ref="H32:J32" si="34">H14-H20-H26</f>
        <v>3748500</v>
      </c>
      <c r="I32" s="103">
        <f t="shared" si="34"/>
        <v>2998800</v>
      </c>
      <c r="J32" s="103">
        <f t="shared" si="34"/>
        <v>2998800</v>
      </c>
      <c r="K32" s="102">
        <f t="shared" si="30"/>
        <v>9746100</v>
      </c>
      <c r="L32" s="80"/>
      <c r="M32" s="80"/>
      <c r="N32" s="80"/>
      <c r="O32" s="80"/>
      <c r="P32" s="80"/>
      <c r="Q32" s="80"/>
      <c r="R32" s="80"/>
      <c r="S32" s="80"/>
      <c r="T32" s="80"/>
      <c r="U32" s="80"/>
      <c r="V32" s="80"/>
      <c r="W32" s="80"/>
    </row>
    <row r="33" spans="2:23" ht="16.5" thickBot="1" x14ac:dyDescent="0.3">
      <c r="B33" s="17" t="s">
        <v>469</v>
      </c>
      <c r="C33" s="104">
        <f>C22</f>
        <v>2783406</v>
      </c>
      <c r="D33" s="104">
        <f t="shared" ref="D33:G33" si="35">D22</f>
        <v>6497400</v>
      </c>
      <c r="E33" s="104">
        <f t="shared" si="35"/>
        <v>8121750</v>
      </c>
      <c r="F33" s="104">
        <f t="shared" si="35"/>
        <v>9746100</v>
      </c>
      <c r="G33" s="104">
        <f t="shared" si="35"/>
        <v>12991550</v>
      </c>
      <c r="H33" s="103">
        <f t="shared" ref="H33:J33" si="36">H15-H21-H27</f>
        <v>4996750</v>
      </c>
      <c r="I33" s="103">
        <f t="shared" si="36"/>
        <v>3997400</v>
      </c>
      <c r="J33" s="103">
        <f t="shared" si="36"/>
        <v>3997400</v>
      </c>
      <c r="K33" s="102">
        <f t="shared" si="30"/>
        <v>12991550</v>
      </c>
      <c r="L33" s="80"/>
      <c r="M33" s="80"/>
      <c r="N33" s="80"/>
      <c r="O33" s="80"/>
      <c r="P33" s="80"/>
      <c r="Q33" s="80"/>
      <c r="R33" s="80"/>
      <c r="S33" s="80"/>
      <c r="T33" s="80"/>
      <c r="U33" s="80"/>
      <c r="V33" s="80"/>
      <c r="W33" s="80"/>
    </row>
    <row r="34" spans="2:23" ht="16.5" thickBot="1" x14ac:dyDescent="0.3">
      <c r="B34" s="43" t="s">
        <v>44</v>
      </c>
      <c r="C34" s="107">
        <f>SUM(C28:C33)</f>
        <v>27687292</v>
      </c>
      <c r="D34" s="107">
        <f t="shared" ref="D34:G34" si="37">SUM(D28:D33)</f>
        <v>55011507</v>
      </c>
      <c r="E34" s="107">
        <f t="shared" si="37"/>
        <v>74827927</v>
      </c>
      <c r="F34" s="107">
        <f t="shared" si="37"/>
        <v>96265416</v>
      </c>
      <c r="G34" s="107">
        <f t="shared" si="37"/>
        <v>132681681</v>
      </c>
      <c r="H34" s="102">
        <f>SUM(H29:H33)</f>
        <v>15438540</v>
      </c>
      <c r="I34" s="102">
        <f t="shared" ref="I34:J34" si="38">SUM(I29:I33)</f>
        <v>12350833</v>
      </c>
      <c r="J34" s="102">
        <f t="shared" si="38"/>
        <v>12350833</v>
      </c>
      <c r="K34" s="102">
        <f t="shared" si="30"/>
        <v>40140206</v>
      </c>
      <c r="L34" s="80"/>
      <c r="M34" s="80"/>
      <c r="N34" s="80"/>
      <c r="O34" s="80"/>
      <c r="P34" s="80"/>
      <c r="Q34" s="80"/>
      <c r="R34" s="80"/>
      <c r="S34" s="80"/>
      <c r="T34" s="80"/>
      <c r="U34" s="80"/>
      <c r="V34" s="80"/>
      <c r="W34" s="80"/>
    </row>
    <row r="35" spans="2:23" x14ac:dyDescent="0.2">
      <c r="B35" s="119"/>
      <c r="C35" s="8"/>
      <c r="D35" s="8"/>
      <c r="E35" s="8"/>
      <c r="F35" s="8"/>
      <c r="G35" s="8"/>
    </row>
    <row r="36" spans="2:23" ht="17.25" thickBot="1" x14ac:dyDescent="0.25">
      <c r="B36" s="71" t="s">
        <v>519</v>
      </c>
      <c r="C36" s="8"/>
      <c r="D36" s="8"/>
      <c r="E36" s="8"/>
      <c r="F36" s="8"/>
      <c r="G36" s="8"/>
    </row>
    <row r="37" spans="2:23" ht="16.5" thickBot="1" x14ac:dyDescent="0.25">
      <c r="B37" s="37" t="s">
        <v>100</v>
      </c>
      <c r="C37" s="38"/>
      <c r="D37" s="38"/>
      <c r="E37" s="38"/>
      <c r="F37" s="38"/>
      <c r="G37" s="39"/>
    </row>
    <row r="38" spans="2:23" ht="16.5" thickBot="1" x14ac:dyDescent="0.25">
      <c r="B38" s="44" t="s">
        <v>101</v>
      </c>
      <c r="C38" s="109">
        <v>2024</v>
      </c>
      <c r="D38" s="109">
        <v>2025</v>
      </c>
      <c r="E38" s="109">
        <v>2026</v>
      </c>
      <c r="F38" s="109">
        <v>2027</v>
      </c>
      <c r="G38" s="109">
        <v>2028</v>
      </c>
    </row>
    <row r="39" spans="2:23" ht="15.75" thickBot="1" x14ac:dyDescent="0.25">
      <c r="B39" s="17"/>
      <c r="C39" s="42"/>
      <c r="D39" s="42"/>
      <c r="E39" s="42"/>
      <c r="F39" s="42"/>
      <c r="G39" s="42"/>
    </row>
    <row r="40" spans="2:23" ht="15.75" thickBot="1" x14ac:dyDescent="0.25">
      <c r="B40" s="17" t="s">
        <v>103</v>
      </c>
      <c r="C40" s="105">
        <f>K11</f>
        <v>42821636</v>
      </c>
      <c r="D40" s="105">
        <f>K12</f>
        <v>99960000</v>
      </c>
      <c r="E40" s="105">
        <f>K13</f>
        <v>124950000</v>
      </c>
      <c r="F40" s="105">
        <f>K14</f>
        <v>149940001</v>
      </c>
      <c r="G40" s="105">
        <f>K15</f>
        <v>199870021</v>
      </c>
    </row>
    <row r="41" spans="2:23" ht="16.5" thickBot="1" x14ac:dyDescent="0.25">
      <c r="B41" s="17" t="s">
        <v>102</v>
      </c>
      <c r="C41" s="112">
        <f>K17</f>
        <v>33186768</v>
      </c>
      <c r="D41" s="112">
        <f>K18</f>
        <v>77468999</v>
      </c>
      <c r="E41" s="112">
        <f>K19</f>
        <v>96836249</v>
      </c>
      <c r="F41" s="112">
        <f>K20</f>
        <v>116203500</v>
      </c>
      <c r="G41" s="112">
        <f>K21</f>
        <v>154899267</v>
      </c>
    </row>
    <row r="42" spans="2:23" ht="16.5" thickBot="1" x14ac:dyDescent="0.25">
      <c r="B42" s="17" t="s">
        <v>104</v>
      </c>
      <c r="C42" s="112">
        <f>K23-C44</f>
        <v>6663127</v>
      </c>
      <c r="D42" s="112">
        <f>K24-D44</f>
        <v>15679186</v>
      </c>
      <c r="E42" s="112">
        <f>K25-E44</f>
        <v>19557400</v>
      </c>
      <c r="F42" s="112">
        <f>K26-F44</f>
        <v>23415392</v>
      </c>
      <c r="G42" s="112">
        <f>K27-G44</f>
        <v>31203042</v>
      </c>
    </row>
    <row r="43" spans="2:23" ht="16.5" thickBot="1" x14ac:dyDescent="0.25">
      <c r="B43" s="17" t="s">
        <v>105</v>
      </c>
      <c r="C43" s="113">
        <f>C40-C41</f>
        <v>9634868</v>
      </c>
      <c r="D43" s="113">
        <f t="shared" ref="D43:G43" si="39">D40-D41</f>
        <v>22491001</v>
      </c>
      <c r="E43" s="113">
        <f t="shared" si="39"/>
        <v>28113751</v>
      </c>
      <c r="F43" s="113">
        <f t="shared" si="39"/>
        <v>33736501</v>
      </c>
      <c r="G43" s="113">
        <f t="shared" si="39"/>
        <v>44970754</v>
      </c>
    </row>
    <row r="44" spans="2:23" ht="16.5" thickBot="1" x14ac:dyDescent="0.25">
      <c r="B44" s="17" t="s">
        <v>106</v>
      </c>
      <c r="C44" s="113">
        <f>ROUND(C18*0.025,0)</f>
        <v>188335</v>
      </c>
      <c r="D44" s="113">
        <f>ROUND(D18*0.025,0)</f>
        <v>314415</v>
      </c>
      <c r="E44" s="113">
        <f>ROUND(E18*0.025,0)</f>
        <v>434601</v>
      </c>
      <c r="F44" s="113">
        <f>ROUND(F18*0.025,0)</f>
        <v>575009</v>
      </c>
      <c r="G44" s="113">
        <f>ROUND(G18*0.025,0)</f>
        <v>776162</v>
      </c>
    </row>
    <row r="45" spans="2:23" ht="16.5" thickBot="1" x14ac:dyDescent="0.25">
      <c r="B45" s="45" t="s">
        <v>107</v>
      </c>
      <c r="C45" s="114">
        <f>K29</f>
        <v>2783406</v>
      </c>
      <c r="D45" s="114">
        <f>K30</f>
        <v>6497400</v>
      </c>
      <c r="E45" s="114">
        <f>K31</f>
        <v>8121750</v>
      </c>
      <c r="F45" s="114">
        <f>K32</f>
        <v>9746100</v>
      </c>
      <c r="G45" s="114">
        <f>K33</f>
        <v>12991550</v>
      </c>
    </row>
    <row r="46" spans="2:23" ht="16.5" customHeight="1" x14ac:dyDescent="0.2">
      <c r="B46" s="36" t="s">
        <v>108</v>
      </c>
      <c r="C46" s="8"/>
      <c r="D46" s="8"/>
      <c r="E46" s="8"/>
      <c r="F46" s="8"/>
      <c r="G46" s="8"/>
    </row>
    <row r="47" spans="2:23" ht="17.25" thickBot="1" x14ac:dyDescent="0.25">
      <c r="B47" s="2" t="s">
        <v>109</v>
      </c>
      <c r="C47" s="8"/>
      <c r="D47" s="8"/>
      <c r="E47" s="8"/>
      <c r="F47" s="8"/>
      <c r="G47" s="8"/>
    </row>
    <row r="48" spans="2:23" ht="16.5" thickBot="1" x14ac:dyDescent="0.25">
      <c r="B48" s="37" t="s">
        <v>110</v>
      </c>
      <c r="C48" s="38"/>
      <c r="D48" s="38"/>
      <c r="E48" s="38"/>
      <c r="F48" s="38"/>
      <c r="G48" s="39"/>
    </row>
    <row r="49" spans="2:23" ht="16.5" thickBot="1" x14ac:dyDescent="0.25">
      <c r="B49" s="17"/>
      <c r="C49" s="110">
        <v>2024</v>
      </c>
      <c r="D49" s="110">
        <v>2025</v>
      </c>
      <c r="E49" s="110">
        <v>2026</v>
      </c>
      <c r="F49" s="110">
        <v>2027</v>
      </c>
      <c r="G49" s="110">
        <v>2028</v>
      </c>
    </row>
    <row r="50" spans="2:23" ht="15.75" thickBot="1" x14ac:dyDescent="0.25">
      <c r="B50" s="17" t="s">
        <v>111</v>
      </c>
      <c r="C50" s="115">
        <f>C18*-1+C33</f>
        <v>-4750000</v>
      </c>
      <c r="D50" s="115">
        <f>C18-D18+D33</f>
        <v>1454203</v>
      </c>
      <c r="E50" s="115">
        <f>D18-E18+E33</f>
        <v>3314325</v>
      </c>
      <c r="F50" s="115">
        <f>E18-F18+F33</f>
        <v>4129781</v>
      </c>
      <c r="G50" s="115">
        <f>F18-G18+G33</f>
        <v>4945402</v>
      </c>
    </row>
    <row r="51" spans="2:23" ht="16.5" thickBot="1" x14ac:dyDescent="0.25">
      <c r="B51" s="17" t="s">
        <v>112</v>
      </c>
      <c r="C51" s="113">
        <f>C9*-1</f>
        <v>-1250000</v>
      </c>
      <c r="D51" s="113">
        <f>C9-D9</f>
        <v>-62500</v>
      </c>
      <c r="E51" s="113">
        <f t="shared" ref="E51:G51" si="40">D9-E9</f>
        <v>-65625</v>
      </c>
      <c r="F51" s="113">
        <f t="shared" si="40"/>
        <v>-68906</v>
      </c>
      <c r="G51" s="113">
        <f t="shared" si="40"/>
        <v>-72352</v>
      </c>
    </row>
    <row r="52" spans="2:23" ht="16.5" thickBot="1" x14ac:dyDescent="0.25">
      <c r="B52" s="17" t="s">
        <v>113</v>
      </c>
      <c r="C52" s="112">
        <f>C23</f>
        <v>8783406</v>
      </c>
      <c r="D52" s="112">
        <f>D23-C23</f>
        <v>5105697</v>
      </c>
      <c r="E52" s="112">
        <f t="shared" ref="E52:G52" si="41">E23-D23</f>
        <v>4873050</v>
      </c>
      <c r="F52" s="112">
        <f t="shared" si="41"/>
        <v>5685225</v>
      </c>
      <c r="G52" s="112">
        <f t="shared" si="41"/>
        <v>8118500</v>
      </c>
    </row>
    <row r="53" spans="2:23" ht="16.5" thickBot="1" x14ac:dyDescent="0.25">
      <c r="B53" s="17" t="s">
        <v>114</v>
      </c>
      <c r="C53" s="113">
        <v>0</v>
      </c>
      <c r="D53" s="112">
        <f>C54</f>
        <v>2783406</v>
      </c>
      <c r="E53" s="112">
        <f t="shared" ref="E53:G53" si="42">D54</f>
        <v>9280806</v>
      </c>
      <c r="F53" s="112">
        <f t="shared" si="42"/>
        <v>17402556</v>
      </c>
      <c r="G53" s="112">
        <f t="shared" si="42"/>
        <v>27148656</v>
      </c>
    </row>
    <row r="54" spans="2:23" ht="16.5" thickBot="1" x14ac:dyDescent="0.25">
      <c r="B54" s="45" t="s">
        <v>115</v>
      </c>
      <c r="C54" s="108">
        <f>SUM(C50:C53)</f>
        <v>2783406</v>
      </c>
      <c r="D54" s="108">
        <f t="shared" ref="D54:G54" si="43">SUM(D50:D53)</f>
        <v>9280806</v>
      </c>
      <c r="E54" s="108">
        <f t="shared" si="43"/>
        <v>17402556</v>
      </c>
      <c r="F54" s="108">
        <f t="shared" si="43"/>
        <v>27148656</v>
      </c>
      <c r="G54" s="108">
        <f t="shared" si="43"/>
        <v>40140206</v>
      </c>
    </row>
    <row r="55" spans="2:23" ht="16.5" x14ac:dyDescent="0.2">
      <c r="B55" s="2" t="s">
        <v>116</v>
      </c>
      <c r="C55" s="8"/>
      <c r="D55" s="8"/>
      <c r="E55" s="8"/>
      <c r="F55" s="8"/>
      <c r="G55" s="8"/>
    </row>
    <row r="56" spans="2:23" x14ac:dyDescent="0.2">
      <c r="B56" s="3"/>
      <c r="C56" s="8"/>
      <c r="D56" s="8"/>
      <c r="E56" s="8"/>
      <c r="F56" s="8"/>
      <c r="G56" s="8"/>
    </row>
    <row r="57" spans="2:23" x14ac:dyDescent="0.2">
      <c r="B57" s="3"/>
      <c r="C57" s="8"/>
      <c r="D57" s="8"/>
      <c r="E57" s="8"/>
      <c r="F57" s="8"/>
      <c r="G57" s="8"/>
    </row>
    <row r="58" spans="2:23" x14ac:dyDescent="0.2">
      <c r="B58" s="3"/>
      <c r="C58" s="8"/>
      <c r="D58" s="8"/>
      <c r="E58" s="8"/>
      <c r="F58" s="8"/>
      <c r="G58" s="8"/>
    </row>
    <row r="59" spans="2:23" ht="16.5" x14ac:dyDescent="0.2">
      <c r="B59" s="2" t="s">
        <v>117</v>
      </c>
      <c r="C59" s="8"/>
      <c r="D59" s="8"/>
      <c r="E59" s="8"/>
      <c r="F59" s="8"/>
      <c r="G59" s="8"/>
    </row>
    <row r="60" spans="2:23" x14ac:dyDescent="0.2">
      <c r="B60" s="3"/>
      <c r="C60" s="8"/>
      <c r="D60" s="8"/>
      <c r="E60" s="8"/>
      <c r="F60" s="8"/>
      <c r="G60" s="8"/>
    </row>
    <row r="61" spans="2:23" x14ac:dyDescent="0.2">
      <c r="B61" s="3"/>
      <c r="C61" s="8"/>
      <c r="D61" s="8"/>
      <c r="E61" s="8"/>
      <c r="F61" s="8"/>
      <c r="G61" s="8"/>
      <c r="H61" s="80"/>
      <c r="I61" s="80"/>
      <c r="J61" s="80"/>
      <c r="K61" s="80"/>
      <c r="L61" s="80"/>
      <c r="M61" s="80"/>
      <c r="N61" s="80"/>
      <c r="O61" s="80"/>
      <c r="P61" s="80"/>
      <c r="Q61" s="80"/>
      <c r="R61" s="80"/>
      <c r="S61" s="80"/>
      <c r="T61" s="80"/>
      <c r="U61" s="80"/>
      <c r="V61" s="80"/>
      <c r="W61" s="80"/>
    </row>
    <row r="62" spans="2:23" x14ac:dyDescent="0.2">
      <c r="B62" s="3"/>
      <c r="C62" s="8"/>
      <c r="D62" s="8"/>
      <c r="E62" s="8"/>
      <c r="F62" s="8"/>
      <c r="G62" s="8"/>
      <c r="H62" s="80"/>
      <c r="I62" s="80"/>
      <c r="J62" s="80"/>
      <c r="K62" s="80"/>
      <c r="L62" s="80"/>
      <c r="M62" s="80"/>
      <c r="N62" s="80"/>
      <c r="O62" s="80"/>
      <c r="P62" s="80"/>
      <c r="Q62" s="80"/>
      <c r="R62" s="80"/>
      <c r="S62" s="80"/>
      <c r="T62" s="80"/>
      <c r="U62" s="80"/>
      <c r="V62" s="80"/>
      <c r="W62" s="80"/>
    </row>
    <row r="63" spans="2:23" x14ac:dyDescent="0.2">
      <c r="H63" s="80"/>
      <c r="I63" s="80"/>
      <c r="J63" s="80"/>
      <c r="K63" s="80"/>
      <c r="L63" s="80"/>
      <c r="M63" s="80"/>
      <c r="N63" s="80"/>
      <c r="O63" s="80"/>
      <c r="P63" s="80"/>
      <c r="Q63" s="80"/>
      <c r="R63" s="80"/>
      <c r="S63" s="80"/>
      <c r="T63" s="80"/>
      <c r="U63" s="80"/>
      <c r="V63" s="80"/>
      <c r="W63" s="80"/>
    </row>
    <row r="64" spans="2:23" x14ac:dyDescent="0.2">
      <c r="H64" s="80"/>
      <c r="I64" s="80"/>
      <c r="J64" s="80"/>
      <c r="K64" s="80"/>
      <c r="L64" s="80"/>
      <c r="M64" s="80"/>
      <c r="N64" s="80"/>
      <c r="O64" s="80"/>
      <c r="P64" s="80"/>
      <c r="Q64" s="80"/>
      <c r="R64" s="80"/>
      <c r="S64" s="80"/>
      <c r="T64" s="80"/>
      <c r="U64" s="80"/>
      <c r="V64" s="80"/>
      <c r="W64" s="80"/>
    </row>
    <row r="65" spans="8:23" x14ac:dyDescent="0.2">
      <c r="H65" s="80"/>
      <c r="I65" s="80"/>
      <c r="J65" s="80"/>
      <c r="K65" s="80"/>
      <c r="L65" s="80"/>
      <c r="M65" s="80"/>
      <c r="N65" s="80"/>
      <c r="O65" s="80"/>
      <c r="P65" s="80"/>
      <c r="Q65" s="80"/>
      <c r="R65" s="80"/>
      <c r="S65" s="80"/>
      <c r="T65" s="80"/>
      <c r="U65" s="80"/>
      <c r="V65" s="80"/>
      <c r="W65" s="80"/>
    </row>
    <row r="66" spans="8:23" x14ac:dyDescent="0.2">
      <c r="H66" s="80"/>
      <c r="I66" s="80"/>
      <c r="J66" s="80"/>
      <c r="K66" s="80"/>
      <c r="L66" s="80"/>
      <c r="M66" s="80"/>
      <c r="N66" s="80"/>
      <c r="O66" s="80"/>
      <c r="P66" s="80"/>
      <c r="Q66" s="80"/>
      <c r="R66" s="80"/>
      <c r="S66" s="80"/>
      <c r="T66" s="80"/>
      <c r="U66" s="80"/>
      <c r="V66" s="80"/>
      <c r="W66" s="80"/>
    </row>
    <row r="67" spans="8:23" x14ac:dyDescent="0.2">
      <c r="H67" s="80"/>
      <c r="I67" s="80"/>
      <c r="J67" s="80"/>
      <c r="K67" s="80"/>
      <c r="L67" s="80"/>
      <c r="M67" s="80"/>
      <c r="N67" s="80"/>
      <c r="O67" s="80"/>
      <c r="P67" s="80"/>
      <c r="Q67" s="80"/>
      <c r="R67" s="80"/>
      <c r="S67" s="80"/>
      <c r="T67" s="80"/>
      <c r="U67" s="80"/>
      <c r="V67" s="80"/>
      <c r="W67" s="80"/>
    </row>
    <row r="68" spans="8:23" x14ac:dyDescent="0.2">
      <c r="H68" s="80"/>
      <c r="I68" s="80"/>
      <c r="J68" s="80"/>
      <c r="K68" s="80"/>
      <c r="L68" s="80"/>
      <c r="M68" s="80"/>
      <c r="N68" s="80"/>
      <c r="O68" s="80"/>
      <c r="P68" s="80"/>
      <c r="Q68" s="80"/>
      <c r="R68" s="80"/>
      <c r="S68" s="80"/>
      <c r="T68" s="80"/>
      <c r="U68" s="80"/>
      <c r="V68" s="80"/>
      <c r="W68" s="80"/>
    </row>
    <row r="69" spans="8:23" x14ac:dyDescent="0.2">
      <c r="H69" s="80"/>
      <c r="I69" s="80"/>
      <c r="J69" s="80"/>
      <c r="K69" s="80"/>
      <c r="L69" s="80"/>
      <c r="M69" s="80"/>
      <c r="N69" s="80"/>
      <c r="O69" s="80"/>
      <c r="P69" s="80"/>
      <c r="Q69" s="80"/>
      <c r="R69" s="80"/>
      <c r="S69" s="80"/>
      <c r="T69" s="80"/>
      <c r="U69" s="80"/>
      <c r="V69" s="80"/>
      <c r="W69" s="80"/>
    </row>
    <row r="70" spans="8:23" x14ac:dyDescent="0.2">
      <c r="H70" s="80"/>
      <c r="I70" s="80"/>
      <c r="J70" s="80"/>
      <c r="K70" s="80"/>
      <c r="L70" s="80"/>
      <c r="M70" s="80"/>
      <c r="N70" s="80"/>
      <c r="O70" s="80"/>
      <c r="P70" s="80"/>
      <c r="Q70" s="80"/>
      <c r="R70" s="80"/>
      <c r="S70" s="80"/>
      <c r="T70" s="80"/>
      <c r="U70" s="80"/>
      <c r="V70" s="80"/>
      <c r="W70" s="80"/>
    </row>
    <row r="71" spans="8:23" x14ac:dyDescent="0.2">
      <c r="H71" s="80"/>
      <c r="I71" s="80"/>
      <c r="J71" s="80"/>
      <c r="K71" s="80"/>
      <c r="L71" s="80"/>
      <c r="M71" s="80"/>
      <c r="N71" s="80"/>
      <c r="O71" s="80"/>
      <c r="P71" s="80"/>
      <c r="Q71" s="80"/>
      <c r="R71" s="80"/>
      <c r="S71" s="80"/>
      <c r="T71" s="80"/>
      <c r="U71" s="80"/>
      <c r="V71" s="80"/>
      <c r="W71" s="80"/>
    </row>
    <row r="72" spans="8:23" x14ac:dyDescent="0.2">
      <c r="H72" s="80"/>
      <c r="I72" s="80"/>
      <c r="J72" s="80"/>
      <c r="K72" s="80"/>
      <c r="L72" s="80"/>
      <c r="M72" s="80"/>
      <c r="N72" s="80"/>
      <c r="O72" s="80"/>
      <c r="P72" s="80"/>
      <c r="Q72" s="80"/>
      <c r="R72" s="80"/>
      <c r="S72" s="80"/>
      <c r="T72" s="80"/>
      <c r="U72" s="80"/>
      <c r="V72" s="80"/>
      <c r="W72" s="80"/>
    </row>
    <row r="73" spans="8:23" x14ac:dyDescent="0.2">
      <c r="H73" s="80"/>
      <c r="I73" s="80"/>
      <c r="J73" s="80"/>
      <c r="K73" s="80"/>
      <c r="L73" s="80"/>
      <c r="M73" s="80"/>
      <c r="N73" s="80"/>
      <c r="O73" s="80"/>
      <c r="P73" s="80"/>
      <c r="Q73" s="80"/>
      <c r="R73" s="80"/>
      <c r="S73" s="80"/>
      <c r="T73" s="80"/>
      <c r="U73" s="80"/>
      <c r="V73" s="80"/>
      <c r="W73" s="80"/>
    </row>
    <row r="74" spans="8:23" x14ac:dyDescent="0.2">
      <c r="H74" s="80"/>
      <c r="I74" s="80"/>
      <c r="J74" s="80"/>
      <c r="K74" s="80"/>
      <c r="L74" s="80"/>
      <c r="M74" s="80"/>
      <c r="N74" s="80"/>
      <c r="O74" s="80"/>
      <c r="P74" s="80"/>
      <c r="Q74" s="80"/>
      <c r="R74" s="80"/>
      <c r="S74" s="80"/>
      <c r="T74" s="80"/>
      <c r="U74" s="80"/>
      <c r="V74" s="80"/>
      <c r="W74" s="80"/>
    </row>
    <row r="75" spans="8:23" x14ac:dyDescent="0.2">
      <c r="H75" s="80"/>
      <c r="I75" s="80"/>
      <c r="J75" s="80"/>
      <c r="K75" s="80"/>
      <c r="L75" s="80"/>
      <c r="M75" s="80"/>
      <c r="N75" s="80"/>
      <c r="O75" s="80"/>
      <c r="P75" s="80"/>
      <c r="Q75" s="80"/>
      <c r="R75" s="80"/>
      <c r="S75" s="80"/>
      <c r="T75" s="80"/>
      <c r="U75" s="80"/>
      <c r="V75" s="80"/>
      <c r="W75" s="80"/>
    </row>
    <row r="76" spans="8:23" x14ac:dyDescent="0.2">
      <c r="H76" s="80"/>
      <c r="I76" s="80"/>
      <c r="J76" s="80"/>
      <c r="K76" s="80"/>
      <c r="L76" s="80"/>
      <c r="M76" s="80"/>
      <c r="N76" s="80"/>
      <c r="O76" s="80"/>
      <c r="P76" s="80"/>
      <c r="Q76" s="80"/>
      <c r="R76" s="80"/>
      <c r="S76" s="80"/>
      <c r="T76" s="80"/>
      <c r="U76" s="80"/>
      <c r="V76" s="80"/>
      <c r="W76" s="80"/>
    </row>
    <row r="77" spans="8:23" x14ac:dyDescent="0.2">
      <c r="H77" s="80"/>
      <c r="I77" s="80"/>
      <c r="J77" s="80"/>
      <c r="K77" s="80"/>
      <c r="L77" s="80"/>
      <c r="M77" s="80"/>
      <c r="N77" s="80"/>
      <c r="O77" s="80"/>
      <c r="P77" s="80"/>
      <c r="Q77" s="80"/>
      <c r="R77" s="80"/>
      <c r="S77" s="80"/>
      <c r="T77" s="80"/>
      <c r="U77" s="80"/>
      <c r="V77" s="80"/>
      <c r="W77" s="80"/>
    </row>
    <row r="78" spans="8:23" x14ac:dyDescent="0.2">
      <c r="H78" s="80"/>
      <c r="I78" s="80"/>
      <c r="J78" s="80"/>
      <c r="K78" s="80"/>
      <c r="L78" s="80"/>
      <c r="M78" s="80"/>
      <c r="N78" s="80"/>
      <c r="O78" s="80"/>
      <c r="P78" s="80"/>
      <c r="Q78" s="80"/>
      <c r="R78" s="80"/>
      <c r="S78" s="80"/>
      <c r="T78" s="80"/>
      <c r="U78" s="80"/>
      <c r="V78" s="80"/>
      <c r="W78" s="80"/>
    </row>
    <row r="79" spans="8:23" x14ac:dyDescent="0.2">
      <c r="H79" s="80"/>
      <c r="I79" s="80"/>
      <c r="J79" s="80"/>
      <c r="K79" s="80"/>
      <c r="L79" s="80"/>
      <c r="M79" s="80"/>
      <c r="N79" s="80"/>
      <c r="O79" s="80"/>
      <c r="P79" s="80"/>
      <c r="Q79" s="80"/>
      <c r="R79" s="80"/>
      <c r="S79" s="80"/>
      <c r="T79" s="80"/>
      <c r="U79" s="80"/>
      <c r="V79" s="80"/>
      <c r="W79" s="80"/>
    </row>
    <row r="80" spans="8:23" x14ac:dyDescent="0.2">
      <c r="H80" s="80"/>
      <c r="I80" s="80"/>
      <c r="J80" s="80"/>
      <c r="K80" s="80"/>
      <c r="L80" s="80"/>
      <c r="M80" s="80"/>
      <c r="N80" s="80"/>
      <c r="O80" s="80"/>
      <c r="P80" s="80"/>
      <c r="Q80" s="80"/>
      <c r="R80" s="80"/>
      <c r="S80" s="80"/>
      <c r="T80" s="80"/>
      <c r="U80" s="80"/>
      <c r="V80" s="80"/>
      <c r="W80" s="80"/>
    </row>
    <row r="81" spans="8:23" x14ac:dyDescent="0.2">
      <c r="H81" s="80"/>
      <c r="I81" s="80"/>
      <c r="J81" s="80"/>
      <c r="K81" s="80"/>
      <c r="L81" s="80"/>
      <c r="M81" s="80"/>
      <c r="N81" s="80"/>
      <c r="O81" s="80"/>
      <c r="P81" s="80"/>
      <c r="Q81" s="80"/>
      <c r="R81" s="80"/>
      <c r="S81" s="80"/>
      <c r="T81" s="80"/>
      <c r="U81" s="80"/>
      <c r="V81" s="80"/>
      <c r="W81" s="80"/>
    </row>
    <row r="82" spans="8:23" x14ac:dyDescent="0.2">
      <c r="H82" s="80"/>
      <c r="I82" s="80"/>
      <c r="J82" s="80"/>
      <c r="K82" s="80"/>
      <c r="L82" s="80"/>
      <c r="M82" s="80"/>
      <c r="N82" s="80"/>
      <c r="O82" s="80"/>
      <c r="P82" s="80"/>
      <c r="Q82" s="80"/>
      <c r="R82" s="80"/>
      <c r="S82" s="80"/>
      <c r="T82" s="80"/>
      <c r="U82" s="80"/>
      <c r="V82" s="80"/>
      <c r="W82" s="80"/>
    </row>
    <row r="83" spans="8:23" x14ac:dyDescent="0.2">
      <c r="H83" s="80"/>
      <c r="I83" s="80"/>
      <c r="J83" s="80"/>
      <c r="K83" s="80"/>
      <c r="L83" s="80"/>
      <c r="M83" s="80"/>
      <c r="N83" s="80"/>
      <c r="O83" s="80"/>
      <c r="P83" s="80"/>
      <c r="Q83" s="80"/>
      <c r="R83" s="80"/>
      <c r="S83" s="80"/>
      <c r="T83" s="80"/>
      <c r="U83" s="80"/>
      <c r="V83" s="80"/>
      <c r="W83" s="80"/>
    </row>
    <row r="84" spans="8:23" x14ac:dyDescent="0.2">
      <c r="H84" s="80"/>
      <c r="I84" s="80"/>
      <c r="J84" s="80"/>
      <c r="K84" s="80"/>
      <c r="L84" s="80"/>
      <c r="M84" s="80"/>
      <c r="N84" s="80"/>
      <c r="O84" s="80"/>
      <c r="P84" s="80"/>
      <c r="Q84" s="80"/>
      <c r="R84" s="80"/>
      <c r="S84" s="80"/>
      <c r="T84" s="80"/>
      <c r="U84" s="80"/>
      <c r="V84" s="80"/>
      <c r="W84" s="80"/>
    </row>
    <row r="85" spans="8:23" x14ac:dyDescent="0.2">
      <c r="H85" s="80"/>
      <c r="I85" s="80"/>
      <c r="J85" s="80"/>
      <c r="K85" s="80"/>
      <c r="L85" s="80"/>
      <c r="M85" s="80"/>
      <c r="N85" s="80"/>
      <c r="O85" s="80"/>
      <c r="P85" s="80"/>
      <c r="Q85" s="80"/>
      <c r="R85" s="80"/>
      <c r="S85" s="80"/>
      <c r="T85" s="80"/>
      <c r="U85" s="80"/>
      <c r="V85" s="80"/>
      <c r="W85" s="80"/>
    </row>
    <row r="86" spans="8:23" x14ac:dyDescent="0.2">
      <c r="H86" s="80"/>
      <c r="I86" s="80"/>
      <c r="J86" s="80"/>
      <c r="K86" s="80"/>
      <c r="L86" s="80"/>
      <c r="M86" s="80"/>
      <c r="N86" s="80"/>
      <c r="O86" s="80"/>
      <c r="P86" s="80"/>
      <c r="Q86" s="80"/>
      <c r="R86" s="80"/>
      <c r="S86" s="80"/>
      <c r="T86" s="80"/>
      <c r="U86" s="80"/>
      <c r="V86" s="80"/>
      <c r="W86" s="80"/>
    </row>
    <row r="87" spans="8:23" x14ac:dyDescent="0.2">
      <c r="H87" s="80"/>
      <c r="I87" s="80"/>
      <c r="J87" s="80"/>
      <c r="K87" s="80"/>
      <c r="L87" s="80"/>
      <c r="M87" s="80"/>
      <c r="N87" s="80"/>
      <c r="O87" s="80"/>
      <c r="P87" s="80"/>
      <c r="Q87" s="80"/>
      <c r="R87" s="80"/>
      <c r="S87" s="80"/>
      <c r="T87" s="80"/>
      <c r="U87" s="80"/>
      <c r="V87" s="80"/>
      <c r="W87" s="80"/>
    </row>
    <row r="88" spans="8:23" x14ac:dyDescent="0.2">
      <c r="H88" s="80"/>
      <c r="I88" s="80"/>
      <c r="J88" s="80"/>
      <c r="K88" s="80"/>
      <c r="L88" s="80"/>
      <c r="M88" s="80"/>
      <c r="N88" s="80"/>
      <c r="O88" s="80"/>
      <c r="P88" s="80"/>
      <c r="Q88" s="80"/>
      <c r="R88" s="80"/>
      <c r="S88" s="80"/>
      <c r="T88" s="80"/>
      <c r="U88" s="80"/>
      <c r="V88" s="80"/>
      <c r="W88" s="80"/>
    </row>
    <row r="89" spans="8:23" x14ac:dyDescent="0.2">
      <c r="H89" s="80"/>
      <c r="I89" s="80"/>
      <c r="J89" s="80"/>
      <c r="K89" s="80"/>
      <c r="L89" s="80"/>
      <c r="M89" s="80"/>
      <c r="N89" s="80"/>
      <c r="O89" s="80"/>
      <c r="P89" s="80"/>
      <c r="Q89" s="80"/>
      <c r="R89" s="80"/>
      <c r="S89" s="80"/>
      <c r="T89" s="80"/>
      <c r="U89" s="80"/>
      <c r="V89" s="80"/>
      <c r="W89" s="80"/>
    </row>
    <row r="90" spans="8:23" x14ac:dyDescent="0.2">
      <c r="H90" s="80"/>
      <c r="I90" s="80"/>
      <c r="J90" s="80"/>
      <c r="K90" s="80"/>
      <c r="L90" s="80"/>
      <c r="M90" s="80"/>
      <c r="N90" s="80"/>
      <c r="O90" s="80"/>
      <c r="P90" s="80"/>
      <c r="Q90" s="80"/>
      <c r="R90" s="80"/>
      <c r="S90" s="80"/>
      <c r="T90" s="80"/>
      <c r="U90" s="80"/>
      <c r="V90" s="80"/>
      <c r="W90" s="80"/>
    </row>
    <row r="91" spans="8:23" x14ac:dyDescent="0.2">
      <c r="H91" s="80"/>
      <c r="I91" s="80"/>
      <c r="J91" s="80"/>
      <c r="K91" s="80"/>
      <c r="L91" s="80"/>
      <c r="M91" s="80"/>
      <c r="N91" s="80"/>
      <c r="O91" s="80"/>
      <c r="P91" s="80"/>
      <c r="Q91" s="80"/>
      <c r="R91" s="80"/>
      <c r="S91" s="80"/>
      <c r="T91" s="80"/>
      <c r="U91" s="80"/>
      <c r="V91" s="80"/>
      <c r="W91" s="80"/>
    </row>
    <row r="92" spans="8:23" x14ac:dyDescent="0.2">
      <c r="H92" s="80"/>
      <c r="I92" s="80"/>
      <c r="J92" s="80"/>
      <c r="K92" s="80"/>
      <c r="L92" s="80"/>
      <c r="M92" s="80"/>
      <c r="N92" s="80"/>
      <c r="O92" s="80"/>
      <c r="P92" s="80"/>
      <c r="Q92" s="80"/>
      <c r="R92" s="80"/>
      <c r="S92" s="80"/>
      <c r="T92" s="80"/>
      <c r="U92" s="80"/>
      <c r="V92" s="80"/>
      <c r="W92" s="80"/>
    </row>
    <row r="93" spans="8:23" x14ac:dyDescent="0.2">
      <c r="H93" s="80"/>
      <c r="I93" s="80"/>
      <c r="J93" s="80"/>
      <c r="K93" s="80"/>
      <c r="L93" s="80"/>
      <c r="M93" s="80"/>
      <c r="N93" s="80"/>
      <c r="O93" s="80"/>
      <c r="P93" s="80"/>
      <c r="Q93" s="80"/>
      <c r="R93" s="80"/>
      <c r="S93" s="80"/>
      <c r="T93" s="80"/>
      <c r="U93" s="80"/>
      <c r="V93" s="80"/>
      <c r="W93" s="80"/>
    </row>
    <row r="94" spans="8:23" x14ac:dyDescent="0.2">
      <c r="H94" s="80"/>
      <c r="I94" s="80"/>
      <c r="J94" s="80"/>
      <c r="K94" s="80"/>
      <c r="L94" s="80"/>
      <c r="M94" s="80"/>
      <c r="N94" s="80"/>
      <c r="O94" s="80"/>
      <c r="P94" s="80"/>
      <c r="Q94" s="80"/>
      <c r="R94" s="80"/>
      <c r="S94" s="80"/>
      <c r="T94" s="80"/>
      <c r="U94" s="80"/>
      <c r="V94" s="80"/>
      <c r="W94" s="80"/>
    </row>
    <row r="95" spans="8:23" x14ac:dyDescent="0.2">
      <c r="H95" s="80"/>
      <c r="I95" s="80"/>
      <c r="J95" s="80"/>
      <c r="K95" s="80"/>
      <c r="L95" s="80"/>
      <c r="M95" s="80"/>
      <c r="N95" s="80"/>
      <c r="O95" s="80"/>
      <c r="P95" s="80"/>
      <c r="Q95" s="80"/>
      <c r="R95" s="80"/>
      <c r="S95" s="80"/>
      <c r="T95" s="80"/>
      <c r="U95" s="80"/>
      <c r="V95" s="80"/>
      <c r="W95" s="80"/>
    </row>
    <row r="96" spans="8:23" x14ac:dyDescent="0.2">
      <c r="H96" s="80"/>
      <c r="I96" s="80"/>
      <c r="J96" s="80"/>
      <c r="K96" s="80"/>
      <c r="L96" s="80"/>
      <c r="M96" s="80"/>
      <c r="N96" s="80"/>
      <c r="O96" s="80"/>
      <c r="P96" s="80"/>
      <c r="Q96" s="80"/>
      <c r="R96" s="80"/>
      <c r="S96" s="80"/>
      <c r="T96" s="80"/>
      <c r="U96" s="80"/>
      <c r="V96" s="80"/>
      <c r="W96" s="80"/>
    </row>
    <row r="97" spans="8:23" x14ac:dyDescent="0.2">
      <c r="H97" s="80"/>
      <c r="I97" s="80"/>
      <c r="J97" s="80"/>
      <c r="K97" s="80"/>
      <c r="L97" s="80"/>
      <c r="M97" s="80"/>
      <c r="N97" s="80"/>
      <c r="O97" s="80"/>
      <c r="P97" s="80"/>
      <c r="Q97" s="80"/>
      <c r="R97" s="80"/>
      <c r="S97" s="80"/>
      <c r="T97" s="80"/>
      <c r="U97" s="80"/>
      <c r="V97" s="80"/>
      <c r="W97" s="80"/>
    </row>
    <row r="98" spans="8:23" x14ac:dyDescent="0.2">
      <c r="H98" s="80"/>
      <c r="I98" s="80"/>
      <c r="J98" s="80"/>
      <c r="K98" s="80"/>
      <c r="L98" s="80"/>
      <c r="M98" s="80"/>
      <c r="N98" s="80"/>
      <c r="O98" s="80"/>
      <c r="P98" s="80"/>
      <c r="Q98" s="80"/>
      <c r="R98" s="80"/>
      <c r="S98" s="80"/>
      <c r="T98" s="80"/>
      <c r="U98" s="80"/>
      <c r="V98" s="80"/>
      <c r="W98" s="80"/>
    </row>
    <row r="99" spans="8:23" x14ac:dyDescent="0.2">
      <c r="H99" s="80"/>
      <c r="I99" s="80"/>
      <c r="J99" s="80"/>
      <c r="K99" s="80"/>
      <c r="L99" s="80"/>
      <c r="M99" s="80"/>
      <c r="N99" s="80"/>
      <c r="O99" s="80"/>
      <c r="P99" s="80"/>
      <c r="Q99" s="80"/>
      <c r="R99" s="80"/>
      <c r="S99" s="80"/>
      <c r="T99" s="80"/>
      <c r="U99" s="80"/>
      <c r="V99" s="80"/>
      <c r="W99" s="80"/>
    </row>
    <row r="100" spans="8:23" x14ac:dyDescent="0.2">
      <c r="H100" s="80"/>
      <c r="I100" s="80"/>
      <c r="J100" s="80"/>
      <c r="K100" s="80"/>
      <c r="L100" s="80"/>
      <c r="M100" s="80"/>
      <c r="N100" s="80"/>
      <c r="O100" s="80"/>
      <c r="P100" s="80"/>
      <c r="Q100" s="80"/>
      <c r="R100" s="80"/>
      <c r="S100" s="80"/>
      <c r="T100" s="80"/>
      <c r="U100" s="80"/>
      <c r="V100" s="80"/>
      <c r="W100" s="80"/>
    </row>
    <row r="101" spans="8:23" x14ac:dyDescent="0.2">
      <c r="H101" s="80"/>
      <c r="I101" s="80"/>
      <c r="J101" s="80"/>
      <c r="K101" s="80"/>
      <c r="L101" s="80"/>
      <c r="M101" s="80"/>
      <c r="N101" s="80"/>
      <c r="O101" s="80"/>
      <c r="P101" s="80"/>
      <c r="Q101" s="80"/>
      <c r="R101" s="80"/>
      <c r="S101" s="80"/>
      <c r="T101" s="80"/>
      <c r="U101" s="80"/>
      <c r="V101" s="80"/>
      <c r="W101" s="80"/>
    </row>
    <row r="102" spans="8:23" x14ac:dyDescent="0.2">
      <c r="H102" s="80"/>
      <c r="I102" s="80"/>
      <c r="J102" s="80"/>
      <c r="K102" s="80"/>
      <c r="L102" s="80"/>
      <c r="M102" s="80"/>
      <c r="N102" s="80"/>
      <c r="O102" s="80"/>
      <c r="P102" s="80"/>
      <c r="Q102" s="80"/>
      <c r="R102" s="80"/>
      <c r="S102" s="80"/>
      <c r="T102" s="80"/>
      <c r="U102" s="80"/>
      <c r="V102" s="80"/>
      <c r="W102" s="80"/>
    </row>
    <row r="103" spans="8:23" x14ac:dyDescent="0.2">
      <c r="H103" s="80"/>
      <c r="I103" s="80"/>
      <c r="J103" s="80"/>
      <c r="K103" s="80"/>
      <c r="L103" s="80"/>
      <c r="M103" s="80"/>
      <c r="N103" s="80"/>
      <c r="O103" s="80"/>
      <c r="P103" s="80"/>
      <c r="Q103" s="80"/>
      <c r="R103" s="80"/>
      <c r="S103" s="80"/>
      <c r="T103" s="80"/>
      <c r="U103" s="80"/>
      <c r="V103" s="80"/>
      <c r="W103" s="80"/>
    </row>
    <row r="104" spans="8:23" x14ac:dyDescent="0.2">
      <c r="H104" s="80"/>
      <c r="I104" s="80"/>
      <c r="J104" s="80"/>
      <c r="K104" s="80"/>
      <c r="L104" s="80"/>
      <c r="M104" s="80"/>
      <c r="N104" s="80"/>
      <c r="O104" s="80"/>
      <c r="P104" s="80"/>
      <c r="Q104" s="80"/>
      <c r="R104" s="80"/>
      <c r="S104" s="80"/>
      <c r="T104" s="80"/>
      <c r="U104" s="80"/>
      <c r="V104" s="80"/>
      <c r="W104" s="80"/>
    </row>
    <row r="105" spans="8:23" x14ac:dyDescent="0.2">
      <c r="H105" s="80"/>
      <c r="I105" s="80"/>
      <c r="J105" s="80"/>
      <c r="K105" s="80"/>
      <c r="L105" s="80"/>
      <c r="M105" s="80"/>
      <c r="N105" s="80"/>
      <c r="O105" s="80"/>
      <c r="P105" s="80"/>
      <c r="Q105" s="80"/>
      <c r="R105" s="80"/>
      <c r="S105" s="80"/>
      <c r="T105" s="80"/>
      <c r="U105" s="80"/>
      <c r="V105" s="80"/>
      <c r="W105" s="80"/>
    </row>
    <row r="106" spans="8:23" x14ac:dyDescent="0.2">
      <c r="H106" s="80"/>
      <c r="I106" s="80"/>
      <c r="J106" s="80"/>
      <c r="K106" s="80"/>
      <c r="L106" s="80"/>
      <c r="M106" s="80"/>
      <c r="N106" s="80"/>
      <c r="O106" s="80"/>
      <c r="P106" s="80"/>
      <c r="Q106" s="80"/>
      <c r="R106" s="80"/>
      <c r="S106" s="80"/>
      <c r="T106" s="80"/>
      <c r="U106" s="80"/>
      <c r="V106" s="80"/>
      <c r="W106" s="80"/>
    </row>
    <row r="107" spans="8:23" x14ac:dyDescent="0.2">
      <c r="H107" s="80"/>
      <c r="I107" s="80"/>
      <c r="J107" s="80"/>
      <c r="K107" s="80"/>
      <c r="L107" s="80"/>
      <c r="M107" s="80"/>
      <c r="N107" s="80"/>
      <c r="O107" s="80"/>
      <c r="P107" s="80"/>
      <c r="Q107" s="80"/>
      <c r="R107" s="80"/>
      <c r="S107" s="80"/>
      <c r="T107" s="80"/>
      <c r="U107" s="80"/>
      <c r="V107" s="80"/>
      <c r="W107" s="80"/>
    </row>
    <row r="108" spans="8:23" x14ac:dyDescent="0.2">
      <c r="H108" s="80"/>
      <c r="I108" s="80"/>
      <c r="J108" s="80"/>
      <c r="K108" s="80"/>
      <c r="L108" s="80"/>
      <c r="M108" s="80"/>
      <c r="N108" s="80"/>
      <c r="O108" s="80"/>
      <c r="P108" s="80"/>
      <c r="Q108" s="80"/>
      <c r="R108" s="80"/>
      <c r="S108" s="80"/>
      <c r="T108" s="80"/>
      <c r="U108" s="80"/>
      <c r="V108" s="80"/>
      <c r="W108" s="80"/>
    </row>
    <row r="109" spans="8:23" x14ac:dyDescent="0.2">
      <c r="H109" s="80"/>
      <c r="I109" s="80"/>
      <c r="J109" s="80"/>
      <c r="K109" s="80"/>
      <c r="L109" s="80"/>
      <c r="M109" s="80"/>
      <c r="N109" s="80"/>
      <c r="O109" s="80"/>
      <c r="P109" s="80"/>
      <c r="Q109" s="80"/>
      <c r="R109" s="80"/>
      <c r="S109" s="80"/>
      <c r="T109" s="80"/>
      <c r="U109" s="80"/>
      <c r="V109" s="80"/>
      <c r="W109" s="80"/>
    </row>
    <row r="110" spans="8:23" x14ac:dyDescent="0.2">
      <c r="H110" s="80"/>
      <c r="I110" s="80"/>
      <c r="J110" s="80"/>
      <c r="K110" s="80"/>
      <c r="L110" s="80"/>
      <c r="M110" s="80"/>
      <c r="N110" s="80"/>
      <c r="O110" s="80"/>
      <c r="P110" s="80"/>
      <c r="Q110" s="80"/>
      <c r="R110" s="80"/>
      <c r="S110" s="80"/>
      <c r="T110" s="80"/>
      <c r="U110" s="80"/>
      <c r="V110" s="80"/>
      <c r="W110" s="80"/>
    </row>
    <row r="111" spans="8:23" x14ac:dyDescent="0.2">
      <c r="H111" s="80"/>
      <c r="I111" s="80"/>
      <c r="J111" s="80"/>
      <c r="K111" s="80"/>
      <c r="L111" s="80"/>
      <c r="M111" s="80"/>
      <c r="N111" s="80"/>
      <c r="O111" s="80"/>
      <c r="P111" s="80"/>
      <c r="Q111" s="80"/>
      <c r="R111" s="80"/>
      <c r="S111" s="80"/>
      <c r="T111" s="80"/>
      <c r="U111" s="80"/>
      <c r="V111" s="80"/>
      <c r="W111" s="80"/>
    </row>
    <row r="112" spans="8:23" x14ac:dyDescent="0.2">
      <c r="H112" s="80"/>
      <c r="I112" s="80"/>
      <c r="J112" s="80"/>
      <c r="K112" s="80"/>
      <c r="L112" s="80"/>
      <c r="M112" s="80"/>
      <c r="N112" s="80"/>
      <c r="O112" s="80"/>
      <c r="P112" s="80"/>
      <c r="Q112" s="80"/>
      <c r="R112" s="80"/>
      <c r="S112" s="80"/>
      <c r="T112" s="80"/>
      <c r="U112" s="80"/>
      <c r="V112" s="80"/>
      <c r="W112" s="80"/>
    </row>
    <row r="113" spans="8:23" x14ac:dyDescent="0.2">
      <c r="H113" s="80"/>
      <c r="I113" s="80"/>
      <c r="J113" s="80"/>
      <c r="K113" s="80"/>
      <c r="L113" s="80"/>
      <c r="M113" s="80"/>
      <c r="N113" s="80"/>
      <c r="O113" s="80"/>
      <c r="P113" s="80"/>
      <c r="Q113" s="80"/>
      <c r="R113" s="80"/>
      <c r="S113" s="80"/>
      <c r="T113" s="80"/>
      <c r="U113" s="80"/>
      <c r="V113" s="80"/>
      <c r="W113" s="80"/>
    </row>
    <row r="114" spans="8:23" x14ac:dyDescent="0.2">
      <c r="H114" s="80"/>
      <c r="I114" s="80"/>
      <c r="J114" s="80"/>
      <c r="K114" s="80"/>
      <c r="L114" s="80"/>
      <c r="M114" s="80"/>
      <c r="N114" s="80"/>
      <c r="O114" s="80"/>
      <c r="P114" s="80"/>
      <c r="Q114" s="80"/>
      <c r="R114" s="80"/>
      <c r="S114" s="80"/>
      <c r="T114" s="80"/>
      <c r="U114" s="80"/>
      <c r="V114" s="80"/>
      <c r="W114" s="80"/>
    </row>
    <row r="115" spans="8:23" x14ac:dyDescent="0.2">
      <c r="H115" s="80"/>
      <c r="I115" s="80"/>
      <c r="J115" s="80"/>
      <c r="K115" s="80"/>
      <c r="L115" s="80"/>
      <c r="M115" s="80"/>
      <c r="N115" s="80"/>
      <c r="O115" s="80"/>
      <c r="P115" s="80"/>
      <c r="Q115" s="80"/>
      <c r="R115" s="80"/>
      <c r="S115" s="80"/>
      <c r="T115" s="80"/>
      <c r="U115" s="80"/>
      <c r="V115" s="80"/>
      <c r="W115" s="80"/>
    </row>
    <row r="116" spans="8:23" x14ac:dyDescent="0.2">
      <c r="H116" s="80"/>
      <c r="I116" s="80"/>
      <c r="J116" s="80"/>
      <c r="K116" s="80"/>
      <c r="L116" s="80"/>
      <c r="M116" s="80"/>
      <c r="N116" s="80"/>
      <c r="O116" s="80"/>
      <c r="P116" s="80"/>
      <c r="Q116" s="80"/>
      <c r="R116" s="80"/>
      <c r="S116" s="80"/>
      <c r="T116" s="80"/>
      <c r="U116" s="80"/>
      <c r="V116" s="80"/>
      <c r="W116" s="80"/>
    </row>
    <row r="117" spans="8:23" x14ac:dyDescent="0.2">
      <c r="H117" s="80"/>
      <c r="I117" s="80"/>
      <c r="J117" s="80"/>
      <c r="K117" s="80"/>
      <c r="L117" s="80"/>
      <c r="M117" s="80"/>
      <c r="N117" s="80"/>
      <c r="O117" s="80"/>
      <c r="P117" s="80"/>
      <c r="Q117" s="80"/>
      <c r="R117" s="80"/>
      <c r="S117" s="80"/>
      <c r="T117" s="80"/>
      <c r="U117" s="80"/>
      <c r="V117" s="80"/>
      <c r="W117" s="80"/>
    </row>
    <row r="118" spans="8:23" x14ac:dyDescent="0.2">
      <c r="H118" s="80"/>
      <c r="I118" s="80"/>
      <c r="J118" s="80"/>
      <c r="K118" s="80"/>
      <c r="L118" s="80"/>
      <c r="M118" s="80"/>
      <c r="N118" s="80"/>
      <c r="O118" s="80"/>
      <c r="P118" s="80"/>
      <c r="Q118" s="80"/>
      <c r="R118" s="80"/>
      <c r="S118" s="80"/>
      <c r="T118" s="80"/>
      <c r="U118" s="80"/>
      <c r="V118" s="80"/>
      <c r="W118" s="80"/>
    </row>
    <row r="119" spans="8:23" x14ac:dyDescent="0.2">
      <c r="H119" s="80"/>
      <c r="I119" s="80"/>
      <c r="J119" s="80"/>
      <c r="K119" s="80"/>
      <c r="L119" s="80"/>
      <c r="M119" s="80"/>
      <c r="N119" s="80"/>
      <c r="O119" s="80"/>
      <c r="P119" s="80"/>
      <c r="Q119" s="80"/>
      <c r="R119" s="80"/>
      <c r="S119" s="80"/>
      <c r="T119" s="80"/>
      <c r="U119" s="80"/>
      <c r="V119" s="80"/>
      <c r="W119" s="80"/>
    </row>
    <row r="120" spans="8:23" x14ac:dyDescent="0.2">
      <c r="H120" s="80"/>
      <c r="I120" s="80"/>
      <c r="J120" s="80"/>
      <c r="K120" s="80"/>
      <c r="L120" s="80"/>
      <c r="M120" s="80"/>
      <c r="N120" s="80"/>
      <c r="O120" s="80"/>
      <c r="P120" s="80"/>
      <c r="Q120" s="80"/>
      <c r="R120" s="80"/>
      <c r="S120" s="80"/>
      <c r="T120" s="80"/>
      <c r="U120" s="80"/>
      <c r="V120" s="80"/>
      <c r="W120" s="80"/>
    </row>
    <row r="121" spans="8:23" x14ac:dyDescent="0.2">
      <c r="H121" s="80"/>
      <c r="I121" s="80"/>
      <c r="J121" s="80"/>
      <c r="K121" s="80"/>
      <c r="L121" s="80"/>
      <c r="M121" s="80"/>
      <c r="N121" s="80"/>
      <c r="O121" s="80"/>
      <c r="P121" s="80"/>
      <c r="Q121" s="80"/>
      <c r="R121" s="80"/>
      <c r="S121" s="80"/>
      <c r="T121" s="80"/>
      <c r="U121" s="80"/>
      <c r="V121" s="80"/>
      <c r="W121" s="80"/>
    </row>
    <row r="122" spans="8:23" x14ac:dyDescent="0.2">
      <c r="H122" s="80"/>
      <c r="I122" s="80"/>
      <c r="J122" s="80"/>
      <c r="K122" s="80"/>
      <c r="L122" s="80"/>
      <c r="M122" s="80"/>
      <c r="N122" s="80"/>
      <c r="O122" s="80"/>
      <c r="P122" s="80"/>
      <c r="Q122" s="80"/>
      <c r="R122" s="80"/>
      <c r="S122" s="80"/>
      <c r="T122" s="80"/>
      <c r="U122" s="80"/>
      <c r="V122" s="80"/>
      <c r="W122" s="80"/>
    </row>
    <row r="123" spans="8:23" x14ac:dyDescent="0.2">
      <c r="H123" s="80"/>
      <c r="I123" s="80"/>
      <c r="J123" s="80"/>
      <c r="K123" s="80"/>
      <c r="L123" s="80"/>
      <c r="M123" s="80"/>
      <c r="N123" s="80"/>
      <c r="O123" s="80"/>
      <c r="P123" s="80"/>
      <c r="Q123" s="80"/>
      <c r="R123" s="80"/>
      <c r="S123" s="80"/>
      <c r="T123" s="80"/>
      <c r="U123" s="80"/>
      <c r="V123" s="80"/>
      <c r="W123" s="80"/>
    </row>
    <row r="124" spans="8:23" x14ac:dyDescent="0.2">
      <c r="H124" s="80"/>
      <c r="I124" s="80"/>
      <c r="J124" s="80"/>
      <c r="K124" s="80"/>
      <c r="L124" s="80"/>
      <c r="M124" s="80"/>
      <c r="N124" s="80"/>
      <c r="O124" s="80"/>
      <c r="P124" s="80"/>
      <c r="Q124" s="80"/>
      <c r="R124" s="80"/>
      <c r="S124" s="80"/>
      <c r="T124" s="80"/>
      <c r="U124" s="80"/>
      <c r="V124" s="80"/>
      <c r="W124" s="80"/>
    </row>
    <row r="125" spans="8:23" x14ac:dyDescent="0.2">
      <c r="H125" s="80"/>
      <c r="I125" s="80"/>
      <c r="J125" s="80"/>
      <c r="K125" s="80"/>
      <c r="L125" s="80"/>
      <c r="M125" s="80"/>
      <c r="N125" s="80"/>
      <c r="O125" s="80"/>
      <c r="P125" s="80"/>
      <c r="Q125" s="80"/>
      <c r="R125" s="80"/>
      <c r="S125" s="80"/>
      <c r="T125" s="80"/>
      <c r="U125" s="80"/>
      <c r="V125" s="80"/>
      <c r="W125" s="80"/>
    </row>
    <row r="126" spans="8:23" x14ac:dyDescent="0.2">
      <c r="H126" s="80"/>
      <c r="I126" s="80"/>
      <c r="J126" s="80"/>
      <c r="K126" s="80"/>
      <c r="L126" s="80"/>
      <c r="M126" s="80"/>
      <c r="N126" s="80"/>
      <c r="O126" s="80"/>
      <c r="P126" s="80"/>
      <c r="Q126" s="80"/>
      <c r="R126" s="80"/>
      <c r="S126" s="80"/>
      <c r="T126" s="80"/>
      <c r="U126" s="80"/>
      <c r="V126" s="80"/>
      <c r="W126" s="80"/>
    </row>
    <row r="127" spans="8:23" x14ac:dyDescent="0.2">
      <c r="H127" s="80"/>
      <c r="I127" s="80"/>
      <c r="J127" s="80"/>
      <c r="K127" s="80"/>
      <c r="L127" s="80"/>
      <c r="M127" s="80"/>
      <c r="N127" s="80"/>
      <c r="O127" s="80"/>
      <c r="P127" s="80"/>
      <c r="Q127" s="80"/>
      <c r="R127" s="80"/>
      <c r="S127" s="80"/>
      <c r="T127" s="80"/>
      <c r="U127" s="80"/>
      <c r="V127" s="80"/>
      <c r="W127" s="80"/>
    </row>
    <row r="128" spans="8:23" x14ac:dyDescent="0.2">
      <c r="H128" s="80"/>
      <c r="I128" s="80"/>
      <c r="J128" s="80"/>
      <c r="K128" s="80"/>
      <c r="L128" s="80"/>
      <c r="M128" s="80"/>
      <c r="N128" s="80"/>
      <c r="O128" s="80"/>
      <c r="P128" s="80"/>
      <c r="Q128" s="80"/>
      <c r="R128" s="80"/>
      <c r="S128" s="80"/>
      <c r="T128" s="80"/>
      <c r="U128" s="80"/>
      <c r="V128" s="80"/>
      <c r="W128" s="80"/>
    </row>
    <row r="129" spans="8:23" x14ac:dyDescent="0.2">
      <c r="H129" s="80"/>
      <c r="I129" s="80"/>
      <c r="J129" s="80"/>
      <c r="K129" s="80"/>
      <c r="L129" s="80"/>
      <c r="M129" s="80"/>
      <c r="N129" s="80"/>
      <c r="O129" s="80"/>
      <c r="P129" s="80"/>
      <c r="Q129" s="80"/>
      <c r="R129" s="80"/>
      <c r="S129" s="80"/>
      <c r="T129" s="80"/>
      <c r="U129" s="80"/>
      <c r="V129" s="80"/>
      <c r="W129" s="80"/>
    </row>
    <row r="130" spans="8:23" x14ac:dyDescent="0.2">
      <c r="H130" s="80"/>
      <c r="I130" s="80"/>
      <c r="J130" s="80"/>
      <c r="K130" s="80"/>
      <c r="L130" s="80"/>
      <c r="M130" s="80"/>
      <c r="N130" s="80"/>
      <c r="O130" s="80"/>
      <c r="P130" s="80"/>
      <c r="Q130" s="80"/>
      <c r="R130" s="80"/>
      <c r="S130" s="80"/>
      <c r="T130" s="80"/>
      <c r="U130" s="80"/>
      <c r="V130" s="80"/>
      <c r="W130" s="80"/>
    </row>
    <row r="131" spans="8:23" x14ac:dyDescent="0.2">
      <c r="H131" s="80"/>
      <c r="I131" s="80"/>
      <c r="J131" s="80"/>
      <c r="K131" s="80"/>
      <c r="L131" s="80"/>
      <c r="M131" s="80"/>
      <c r="N131" s="80"/>
      <c r="O131" s="80"/>
      <c r="P131" s="80"/>
      <c r="Q131" s="80"/>
      <c r="R131" s="80"/>
      <c r="S131" s="80"/>
      <c r="T131" s="80"/>
      <c r="U131" s="80"/>
      <c r="V131" s="80"/>
      <c r="W131" s="80"/>
    </row>
    <row r="132" spans="8:23" x14ac:dyDescent="0.2">
      <c r="H132" s="80"/>
      <c r="I132" s="80"/>
      <c r="J132" s="80"/>
      <c r="K132" s="80"/>
      <c r="L132" s="80"/>
      <c r="M132" s="80"/>
      <c r="N132" s="80"/>
      <c r="O132" s="80"/>
      <c r="P132" s="80"/>
      <c r="Q132" s="80"/>
      <c r="R132" s="80"/>
      <c r="S132" s="80"/>
      <c r="T132" s="80"/>
      <c r="U132" s="80"/>
      <c r="V132" s="80"/>
      <c r="W132" s="80"/>
    </row>
    <row r="133" spans="8:23" x14ac:dyDescent="0.2">
      <c r="H133" s="80"/>
      <c r="I133" s="80"/>
      <c r="J133" s="80"/>
      <c r="K133" s="80"/>
      <c r="L133" s="80"/>
      <c r="M133" s="80"/>
      <c r="N133" s="80"/>
      <c r="O133" s="80"/>
      <c r="P133" s="80"/>
      <c r="Q133" s="80"/>
      <c r="R133" s="80"/>
      <c r="S133" s="80"/>
      <c r="T133" s="80"/>
      <c r="U133" s="80"/>
      <c r="V133" s="80"/>
      <c r="W133" s="80"/>
    </row>
    <row r="134" spans="8:23" x14ac:dyDescent="0.2">
      <c r="H134" s="80"/>
      <c r="I134" s="80"/>
      <c r="J134" s="80"/>
      <c r="K134" s="80"/>
      <c r="L134" s="80"/>
      <c r="M134" s="80"/>
      <c r="N134" s="80"/>
      <c r="O134" s="80"/>
      <c r="P134" s="80"/>
      <c r="Q134" s="80"/>
      <c r="R134" s="80"/>
      <c r="S134" s="80"/>
      <c r="T134" s="80"/>
      <c r="U134" s="80"/>
      <c r="V134" s="80"/>
      <c r="W134" s="80"/>
    </row>
    <row r="135" spans="8:23" x14ac:dyDescent="0.2">
      <c r="H135" s="80"/>
      <c r="I135" s="80"/>
      <c r="J135" s="80"/>
      <c r="K135" s="80"/>
      <c r="L135" s="80"/>
      <c r="M135" s="80"/>
      <c r="N135" s="80"/>
      <c r="O135" s="80"/>
      <c r="P135" s="80"/>
      <c r="Q135" s="80"/>
      <c r="R135" s="80"/>
      <c r="S135" s="80"/>
      <c r="T135" s="80"/>
      <c r="U135" s="80"/>
      <c r="V135" s="80"/>
      <c r="W135" s="80"/>
    </row>
    <row r="136" spans="8:23" x14ac:dyDescent="0.2">
      <c r="H136" s="80"/>
      <c r="I136" s="80"/>
      <c r="J136" s="80"/>
      <c r="K136" s="80"/>
      <c r="L136" s="80"/>
      <c r="M136" s="80"/>
      <c r="N136" s="80"/>
      <c r="O136" s="80"/>
      <c r="P136" s="80"/>
      <c r="Q136" s="80"/>
      <c r="R136" s="80"/>
      <c r="S136" s="80"/>
      <c r="T136" s="80"/>
      <c r="U136" s="80"/>
      <c r="V136" s="80"/>
      <c r="W136" s="80"/>
    </row>
    <row r="137" spans="8:23" x14ac:dyDescent="0.2">
      <c r="H137" s="80"/>
      <c r="I137" s="80"/>
      <c r="J137" s="80"/>
      <c r="K137" s="80"/>
      <c r="L137" s="80"/>
      <c r="M137" s="80"/>
      <c r="N137" s="80"/>
      <c r="O137" s="80"/>
      <c r="P137" s="80"/>
      <c r="Q137" s="80"/>
      <c r="R137" s="80"/>
      <c r="S137" s="80"/>
      <c r="T137" s="80"/>
      <c r="U137" s="80"/>
      <c r="V137" s="80"/>
      <c r="W137" s="80"/>
    </row>
    <row r="138" spans="8:23" x14ac:dyDescent="0.2">
      <c r="H138" s="80"/>
      <c r="I138" s="80"/>
      <c r="J138" s="80"/>
      <c r="K138" s="80"/>
      <c r="L138" s="80"/>
      <c r="M138" s="80"/>
      <c r="N138" s="80"/>
      <c r="O138" s="80"/>
      <c r="P138" s="80"/>
      <c r="Q138" s="80"/>
      <c r="R138" s="80"/>
      <c r="S138" s="80"/>
      <c r="T138" s="80"/>
      <c r="U138" s="80"/>
      <c r="V138" s="80"/>
      <c r="W138" s="80"/>
    </row>
    <row r="139" spans="8:23" x14ac:dyDescent="0.2">
      <c r="H139" s="80"/>
      <c r="I139" s="80"/>
      <c r="J139" s="80"/>
      <c r="K139" s="80"/>
      <c r="L139" s="80"/>
      <c r="M139" s="80"/>
      <c r="N139" s="80"/>
      <c r="O139" s="80"/>
      <c r="P139" s="80"/>
      <c r="Q139" s="80"/>
      <c r="R139" s="80"/>
      <c r="S139" s="80"/>
      <c r="T139" s="80"/>
      <c r="U139" s="80"/>
      <c r="V139" s="80"/>
      <c r="W139" s="80"/>
    </row>
    <row r="140" spans="8:23" x14ac:dyDescent="0.2">
      <c r="H140" s="80"/>
      <c r="I140" s="80"/>
      <c r="J140" s="80"/>
      <c r="K140" s="80"/>
      <c r="L140" s="80"/>
      <c r="M140" s="80"/>
      <c r="N140" s="80"/>
      <c r="O140" s="80"/>
      <c r="P140" s="80"/>
      <c r="Q140" s="80"/>
      <c r="R140" s="80"/>
      <c r="S140" s="80"/>
      <c r="T140" s="80"/>
      <c r="U140" s="80"/>
      <c r="V140" s="80"/>
      <c r="W140" s="80"/>
    </row>
    <row r="141" spans="8:23" x14ac:dyDescent="0.2">
      <c r="H141" s="80"/>
      <c r="I141" s="80"/>
      <c r="J141" s="80"/>
      <c r="K141" s="80"/>
      <c r="L141" s="80"/>
      <c r="M141" s="80"/>
      <c r="N141" s="80"/>
      <c r="O141" s="80"/>
      <c r="P141" s="80"/>
      <c r="Q141" s="80"/>
      <c r="R141" s="80"/>
      <c r="S141" s="80"/>
      <c r="T141" s="80"/>
      <c r="U141" s="80"/>
      <c r="V141" s="80"/>
      <c r="W141" s="80"/>
    </row>
    <row r="142" spans="8:23" x14ac:dyDescent="0.2">
      <c r="H142" s="80"/>
      <c r="I142" s="80"/>
      <c r="J142" s="80"/>
      <c r="K142" s="80"/>
      <c r="L142" s="80"/>
      <c r="M142" s="80"/>
      <c r="N142" s="80"/>
      <c r="O142" s="80"/>
      <c r="P142" s="80"/>
      <c r="Q142" s="80"/>
      <c r="R142" s="80"/>
      <c r="S142" s="80"/>
      <c r="T142" s="80"/>
      <c r="U142" s="80"/>
      <c r="V142" s="80"/>
      <c r="W142" s="80"/>
    </row>
    <row r="143" spans="8:23" x14ac:dyDescent="0.2">
      <c r="H143" s="80"/>
      <c r="I143" s="80"/>
      <c r="J143" s="80"/>
      <c r="K143" s="80"/>
      <c r="L143" s="80"/>
      <c r="M143" s="80"/>
      <c r="N143" s="80"/>
      <c r="O143" s="80"/>
      <c r="P143" s="80"/>
      <c r="Q143" s="80"/>
      <c r="R143" s="80"/>
      <c r="S143" s="80"/>
      <c r="T143" s="80"/>
      <c r="U143" s="80"/>
      <c r="V143" s="80"/>
      <c r="W143" s="80"/>
    </row>
    <row r="144" spans="8:23" x14ac:dyDescent="0.2">
      <c r="H144" s="80"/>
      <c r="I144" s="80"/>
      <c r="J144" s="80"/>
      <c r="K144" s="80"/>
      <c r="L144" s="80"/>
      <c r="M144" s="80"/>
      <c r="N144" s="80"/>
      <c r="O144" s="80"/>
      <c r="P144" s="80"/>
      <c r="Q144" s="80"/>
      <c r="R144" s="80"/>
      <c r="S144" s="80"/>
      <c r="T144" s="80"/>
      <c r="U144" s="80"/>
      <c r="V144" s="80"/>
      <c r="W144" s="80"/>
    </row>
    <row r="145" spans="8:23" x14ac:dyDescent="0.2">
      <c r="H145" s="80"/>
      <c r="I145" s="80"/>
      <c r="J145" s="80"/>
      <c r="K145" s="80"/>
      <c r="L145" s="80"/>
      <c r="M145" s="80"/>
      <c r="N145" s="80"/>
      <c r="O145" s="80"/>
      <c r="P145" s="80"/>
      <c r="Q145" s="80"/>
      <c r="R145" s="80"/>
      <c r="S145" s="80"/>
      <c r="T145" s="80"/>
      <c r="U145" s="80"/>
      <c r="V145" s="80"/>
      <c r="W145" s="80"/>
    </row>
    <row r="146" spans="8:23" x14ac:dyDescent="0.2">
      <c r="H146" s="80"/>
      <c r="I146" s="80"/>
      <c r="J146" s="80"/>
      <c r="K146" s="80"/>
      <c r="L146" s="80"/>
      <c r="M146" s="80"/>
      <c r="N146" s="80"/>
      <c r="O146" s="80"/>
      <c r="P146" s="80"/>
      <c r="Q146" s="80"/>
      <c r="R146" s="80"/>
      <c r="S146" s="80"/>
      <c r="T146" s="80"/>
      <c r="U146" s="80"/>
      <c r="V146" s="80"/>
      <c r="W146" s="80"/>
    </row>
    <row r="147" spans="8:23" x14ac:dyDescent="0.2">
      <c r="H147" s="80"/>
      <c r="I147" s="80"/>
      <c r="J147" s="80"/>
      <c r="K147" s="80"/>
      <c r="L147" s="80"/>
      <c r="M147" s="80"/>
      <c r="N147" s="80"/>
      <c r="O147" s="80"/>
      <c r="P147" s="80"/>
      <c r="Q147" s="80"/>
      <c r="R147" s="80"/>
      <c r="S147" s="80"/>
      <c r="T147" s="80"/>
      <c r="U147" s="80"/>
      <c r="V147" s="80"/>
      <c r="W147" s="80"/>
    </row>
    <row r="148" spans="8:23" x14ac:dyDescent="0.2">
      <c r="H148" s="80"/>
      <c r="I148" s="80"/>
      <c r="J148" s="80"/>
      <c r="K148" s="80"/>
      <c r="L148" s="80"/>
      <c r="M148" s="80"/>
      <c r="N148" s="80"/>
      <c r="O148" s="80"/>
      <c r="P148" s="80"/>
      <c r="Q148" s="80"/>
      <c r="R148" s="80"/>
      <c r="S148" s="80"/>
      <c r="T148" s="80"/>
      <c r="U148" s="80"/>
      <c r="V148" s="80"/>
      <c r="W148" s="80"/>
    </row>
    <row r="149" spans="8:23" x14ac:dyDescent="0.2">
      <c r="H149" s="80"/>
      <c r="I149" s="80"/>
      <c r="J149" s="80"/>
      <c r="K149" s="80"/>
      <c r="L149" s="80"/>
      <c r="M149" s="80"/>
      <c r="N149" s="80"/>
      <c r="O149" s="80"/>
      <c r="P149" s="80"/>
      <c r="Q149" s="80"/>
      <c r="R149" s="80"/>
      <c r="S149" s="80"/>
      <c r="T149" s="80"/>
      <c r="U149" s="80"/>
      <c r="V149" s="80"/>
      <c r="W149" s="80"/>
    </row>
    <row r="150" spans="8:23" x14ac:dyDescent="0.2">
      <c r="H150" s="80"/>
      <c r="I150" s="80"/>
      <c r="J150" s="80"/>
      <c r="K150" s="80"/>
      <c r="L150" s="80"/>
      <c r="M150" s="80"/>
      <c r="N150" s="80"/>
      <c r="O150" s="80"/>
      <c r="P150" s="80"/>
      <c r="Q150" s="80"/>
      <c r="R150" s="80"/>
      <c r="S150" s="80"/>
      <c r="T150" s="80"/>
      <c r="U150" s="80"/>
      <c r="V150" s="80"/>
      <c r="W150" s="80"/>
    </row>
    <row r="151" spans="8:23" x14ac:dyDescent="0.2">
      <c r="H151" s="80"/>
      <c r="I151" s="80"/>
      <c r="J151" s="80"/>
      <c r="K151" s="80"/>
      <c r="L151" s="80"/>
      <c r="M151" s="80"/>
      <c r="N151" s="80"/>
      <c r="O151" s="80"/>
      <c r="P151" s="80"/>
      <c r="Q151" s="80"/>
      <c r="R151" s="80"/>
      <c r="S151" s="80"/>
      <c r="T151" s="80"/>
      <c r="U151" s="80"/>
      <c r="V151" s="80"/>
      <c r="W151" s="80"/>
    </row>
    <row r="152" spans="8:23" x14ac:dyDescent="0.2">
      <c r="H152" s="80"/>
      <c r="I152" s="80"/>
      <c r="J152" s="80"/>
      <c r="K152" s="80"/>
      <c r="L152" s="80"/>
      <c r="M152" s="80"/>
      <c r="N152" s="80"/>
      <c r="O152" s="80"/>
      <c r="P152" s="80"/>
      <c r="Q152" s="80"/>
      <c r="R152" s="80"/>
      <c r="S152" s="80"/>
      <c r="T152" s="80"/>
      <c r="U152" s="80"/>
      <c r="V152" s="80"/>
      <c r="W152" s="80"/>
    </row>
    <row r="153" spans="8:23" x14ac:dyDescent="0.2">
      <c r="H153" s="80"/>
      <c r="I153" s="80"/>
      <c r="J153" s="80"/>
      <c r="K153" s="80"/>
      <c r="L153" s="80"/>
      <c r="M153" s="80"/>
      <c r="N153" s="80"/>
      <c r="O153" s="80"/>
      <c r="P153" s="80"/>
      <c r="Q153" s="80"/>
      <c r="R153" s="80"/>
      <c r="S153" s="80"/>
      <c r="T153" s="80"/>
      <c r="U153" s="80"/>
      <c r="V153" s="80"/>
      <c r="W153" s="80"/>
    </row>
    <row r="154" spans="8:23" x14ac:dyDescent="0.2">
      <c r="H154" s="80"/>
      <c r="I154" s="80"/>
      <c r="J154" s="80"/>
      <c r="K154" s="80"/>
      <c r="L154" s="80"/>
      <c r="M154" s="80"/>
      <c r="N154" s="80"/>
      <c r="O154" s="80"/>
      <c r="P154" s="80"/>
      <c r="Q154" s="80"/>
      <c r="R154" s="80"/>
      <c r="S154" s="80"/>
      <c r="T154" s="80"/>
      <c r="U154" s="80"/>
      <c r="V154" s="80"/>
      <c r="W154" s="80"/>
    </row>
    <row r="155" spans="8:23" x14ac:dyDescent="0.2">
      <c r="H155" s="80"/>
      <c r="I155" s="80"/>
      <c r="J155" s="80"/>
      <c r="K155" s="80"/>
      <c r="L155" s="80"/>
      <c r="M155" s="80"/>
      <c r="N155" s="80"/>
      <c r="O155" s="80"/>
      <c r="P155" s="80"/>
      <c r="Q155" s="80"/>
      <c r="R155" s="80"/>
      <c r="S155" s="80"/>
      <c r="T155" s="80"/>
      <c r="U155" s="80"/>
      <c r="V155" s="80"/>
      <c r="W155" s="80"/>
    </row>
    <row r="156" spans="8:23" x14ac:dyDescent="0.2">
      <c r="H156" s="80"/>
      <c r="I156" s="80"/>
      <c r="J156" s="80"/>
      <c r="K156" s="80"/>
      <c r="L156" s="80"/>
      <c r="M156" s="80"/>
      <c r="N156" s="80"/>
      <c r="O156" s="80"/>
      <c r="P156" s="80"/>
      <c r="Q156" s="80"/>
      <c r="R156" s="80"/>
      <c r="S156" s="80"/>
      <c r="T156" s="80"/>
      <c r="U156" s="80"/>
      <c r="V156" s="80"/>
      <c r="W156" s="80"/>
    </row>
    <row r="157" spans="8:23" x14ac:dyDescent="0.2">
      <c r="H157" s="80"/>
      <c r="I157" s="80"/>
      <c r="J157" s="80"/>
      <c r="K157" s="80"/>
      <c r="L157" s="80"/>
      <c r="M157" s="80"/>
      <c r="N157" s="80"/>
      <c r="O157" s="80"/>
      <c r="P157" s="80"/>
      <c r="Q157" s="80"/>
      <c r="R157" s="80"/>
      <c r="S157" s="80"/>
      <c r="T157" s="80"/>
      <c r="U157" s="80"/>
      <c r="V157" s="80"/>
      <c r="W157" s="80"/>
    </row>
    <row r="158" spans="8:23" x14ac:dyDescent="0.2">
      <c r="H158" s="80"/>
      <c r="I158" s="80"/>
      <c r="J158" s="80"/>
      <c r="K158" s="80"/>
      <c r="L158" s="80"/>
      <c r="M158" s="80"/>
      <c r="N158" s="80"/>
      <c r="O158" s="80"/>
      <c r="P158" s="80"/>
      <c r="Q158" s="80"/>
      <c r="R158" s="80"/>
      <c r="S158" s="80"/>
      <c r="T158" s="80"/>
      <c r="U158" s="80"/>
      <c r="V158" s="80"/>
      <c r="W158" s="80"/>
    </row>
    <row r="159" spans="8:23" x14ac:dyDescent="0.2">
      <c r="H159" s="80"/>
      <c r="I159" s="80"/>
      <c r="J159" s="80"/>
      <c r="K159" s="80"/>
      <c r="L159" s="80"/>
      <c r="M159" s="80"/>
      <c r="N159" s="80"/>
      <c r="O159" s="80"/>
      <c r="P159" s="80"/>
      <c r="Q159" s="80"/>
      <c r="R159" s="80"/>
      <c r="S159" s="80"/>
      <c r="T159" s="80"/>
      <c r="U159" s="80"/>
      <c r="V159" s="80"/>
      <c r="W159" s="80"/>
    </row>
    <row r="160" spans="8:23" x14ac:dyDescent="0.2">
      <c r="H160" s="80"/>
      <c r="I160" s="80"/>
      <c r="J160" s="80"/>
      <c r="K160" s="80"/>
      <c r="L160" s="80"/>
      <c r="M160" s="80"/>
      <c r="N160" s="80"/>
      <c r="O160" s="80"/>
      <c r="P160" s="80"/>
      <c r="Q160" s="80"/>
      <c r="R160" s="80"/>
      <c r="S160" s="80"/>
      <c r="T160" s="80"/>
      <c r="U160" s="80"/>
      <c r="V160" s="80"/>
      <c r="W160" s="80"/>
    </row>
    <row r="161" spans="8:23" x14ac:dyDescent="0.2">
      <c r="H161" s="80"/>
      <c r="I161" s="80"/>
      <c r="J161" s="80"/>
      <c r="K161" s="80"/>
      <c r="L161" s="80"/>
      <c r="M161" s="80"/>
      <c r="N161" s="80"/>
      <c r="O161" s="80"/>
      <c r="P161" s="80"/>
      <c r="Q161" s="80"/>
      <c r="R161" s="80"/>
      <c r="S161" s="80"/>
      <c r="T161" s="80"/>
      <c r="U161" s="80"/>
      <c r="V161" s="80"/>
      <c r="W161" s="80"/>
    </row>
    <row r="162" spans="8:23" x14ac:dyDescent="0.2">
      <c r="H162" s="80"/>
      <c r="I162" s="80"/>
      <c r="J162" s="80"/>
      <c r="K162" s="80"/>
      <c r="L162" s="80"/>
      <c r="M162" s="80"/>
      <c r="N162" s="80"/>
      <c r="O162" s="80"/>
      <c r="P162" s="80"/>
      <c r="Q162" s="80"/>
      <c r="R162" s="80"/>
      <c r="S162" s="80"/>
      <c r="T162" s="80"/>
      <c r="U162" s="80"/>
      <c r="V162" s="80"/>
      <c r="W162" s="80"/>
    </row>
    <row r="163" spans="8:23" x14ac:dyDescent="0.2">
      <c r="H163" s="80"/>
      <c r="I163" s="80"/>
      <c r="J163" s="80"/>
      <c r="K163" s="80"/>
      <c r="L163" s="80"/>
      <c r="M163" s="80"/>
      <c r="N163" s="80"/>
      <c r="O163" s="80"/>
      <c r="P163" s="80"/>
      <c r="Q163" s="80"/>
      <c r="R163" s="80"/>
      <c r="S163" s="80"/>
      <c r="T163" s="80"/>
      <c r="U163" s="80"/>
      <c r="V163" s="80"/>
      <c r="W163" s="80"/>
    </row>
    <row r="164" spans="8:23" x14ac:dyDescent="0.2">
      <c r="H164" s="80"/>
      <c r="I164" s="80"/>
      <c r="J164" s="80"/>
      <c r="K164" s="80"/>
      <c r="L164" s="80"/>
      <c r="M164" s="80"/>
      <c r="N164" s="80"/>
      <c r="O164" s="80"/>
      <c r="P164" s="80"/>
      <c r="Q164" s="80"/>
      <c r="R164" s="80"/>
      <c r="S164" s="80"/>
      <c r="T164" s="80"/>
      <c r="U164" s="80"/>
      <c r="V164" s="80"/>
      <c r="W164" s="80"/>
    </row>
    <row r="165" spans="8:23" x14ac:dyDescent="0.2">
      <c r="H165" s="80"/>
      <c r="I165" s="80"/>
      <c r="J165" s="80"/>
      <c r="K165" s="80"/>
      <c r="L165" s="80"/>
      <c r="M165" s="80"/>
      <c r="N165" s="80"/>
      <c r="O165" s="80"/>
      <c r="P165" s="80"/>
      <c r="Q165" s="80"/>
      <c r="R165" s="80"/>
      <c r="S165" s="80"/>
      <c r="T165" s="80"/>
      <c r="U165" s="80"/>
      <c r="V165" s="80"/>
      <c r="W165" s="80"/>
    </row>
    <row r="166" spans="8:23" x14ac:dyDescent="0.2">
      <c r="H166" s="80"/>
      <c r="I166" s="80"/>
      <c r="J166" s="80"/>
      <c r="K166" s="80"/>
      <c r="L166" s="80"/>
      <c r="M166" s="80"/>
      <c r="N166" s="80"/>
      <c r="O166" s="80"/>
      <c r="P166" s="80"/>
      <c r="Q166" s="80"/>
      <c r="R166" s="80"/>
      <c r="S166" s="80"/>
      <c r="T166" s="80"/>
      <c r="U166" s="80"/>
      <c r="V166" s="80"/>
      <c r="W166" s="80"/>
    </row>
    <row r="167" spans="8:23" x14ac:dyDescent="0.2">
      <c r="H167" s="80"/>
      <c r="I167" s="80"/>
      <c r="J167" s="80"/>
      <c r="K167" s="80"/>
      <c r="L167" s="80"/>
      <c r="M167" s="80"/>
      <c r="N167" s="80"/>
      <c r="O167" s="80"/>
      <c r="P167" s="80"/>
      <c r="Q167" s="80"/>
      <c r="R167" s="80"/>
      <c r="S167" s="80"/>
      <c r="T167" s="80"/>
      <c r="U167" s="80"/>
      <c r="V167" s="80"/>
      <c r="W167" s="80"/>
    </row>
    <row r="168" spans="8:23" x14ac:dyDescent="0.2">
      <c r="H168" s="80"/>
      <c r="I168" s="80"/>
      <c r="J168" s="80"/>
      <c r="K168" s="80"/>
      <c r="L168" s="80"/>
      <c r="M168" s="80"/>
      <c r="N168" s="80"/>
      <c r="O168" s="80"/>
      <c r="P168" s="80"/>
      <c r="Q168" s="80"/>
      <c r="R168" s="80"/>
      <c r="S168" s="80"/>
      <c r="T168" s="80"/>
      <c r="U168" s="80"/>
      <c r="V168" s="80"/>
      <c r="W168" s="80"/>
    </row>
    <row r="169" spans="8:23" x14ac:dyDescent="0.2">
      <c r="H169" s="80"/>
      <c r="I169" s="80"/>
      <c r="J169" s="80"/>
      <c r="K169" s="80"/>
      <c r="L169" s="80"/>
      <c r="M169" s="80"/>
      <c r="N169" s="80"/>
      <c r="O169" s="80"/>
      <c r="P169" s="80"/>
      <c r="Q169" s="80"/>
      <c r="R169" s="80"/>
      <c r="S169" s="80"/>
      <c r="T169" s="80"/>
      <c r="U169" s="80"/>
      <c r="V169" s="80"/>
      <c r="W169" s="80"/>
    </row>
    <row r="170" spans="8:23" x14ac:dyDescent="0.2">
      <c r="H170" s="80"/>
      <c r="I170" s="80"/>
      <c r="J170" s="80"/>
      <c r="K170" s="80"/>
      <c r="L170" s="80"/>
      <c r="M170" s="80"/>
      <c r="N170" s="80"/>
      <c r="O170" s="80"/>
      <c r="P170" s="80"/>
      <c r="Q170" s="80"/>
      <c r="R170" s="80"/>
      <c r="S170" s="80"/>
      <c r="T170" s="80"/>
      <c r="U170" s="80"/>
      <c r="V170" s="80"/>
      <c r="W170" s="80"/>
    </row>
    <row r="171" spans="8:23" x14ac:dyDescent="0.2">
      <c r="H171" s="80"/>
      <c r="I171" s="80"/>
      <c r="J171" s="80"/>
      <c r="K171" s="80"/>
      <c r="L171" s="80"/>
      <c r="M171" s="80"/>
      <c r="N171" s="80"/>
      <c r="O171" s="80"/>
      <c r="P171" s="80"/>
      <c r="Q171" s="80"/>
      <c r="R171" s="80"/>
      <c r="S171" s="80"/>
      <c r="T171" s="80"/>
      <c r="U171" s="80"/>
      <c r="V171" s="80"/>
      <c r="W171" s="80"/>
    </row>
    <row r="172" spans="8:23" x14ac:dyDescent="0.2">
      <c r="H172" s="80"/>
      <c r="I172" s="80"/>
      <c r="J172" s="80"/>
      <c r="K172" s="80"/>
      <c r="L172" s="80"/>
      <c r="M172" s="80"/>
      <c r="N172" s="80"/>
      <c r="O172" s="80"/>
      <c r="P172" s="80"/>
      <c r="Q172" s="80"/>
      <c r="R172" s="80"/>
      <c r="S172" s="80"/>
      <c r="T172" s="80"/>
      <c r="U172" s="80"/>
      <c r="V172" s="80"/>
      <c r="W172" s="80"/>
    </row>
    <row r="173" spans="8:23" x14ac:dyDescent="0.2">
      <c r="H173" s="80"/>
      <c r="I173" s="80"/>
      <c r="J173" s="80"/>
      <c r="K173" s="80"/>
      <c r="L173" s="80"/>
      <c r="M173" s="80"/>
      <c r="N173" s="80"/>
      <c r="O173" s="80"/>
      <c r="P173" s="80"/>
      <c r="Q173" s="80"/>
      <c r="R173" s="80"/>
      <c r="S173" s="80"/>
      <c r="T173" s="80"/>
      <c r="U173" s="80"/>
      <c r="V173" s="80"/>
      <c r="W173" s="80"/>
    </row>
    <row r="174" spans="8:23" x14ac:dyDescent="0.2">
      <c r="H174" s="80"/>
      <c r="I174" s="80"/>
      <c r="J174" s="80"/>
      <c r="K174" s="80"/>
      <c r="L174" s="80"/>
      <c r="M174" s="80"/>
      <c r="N174" s="80"/>
      <c r="O174" s="80"/>
      <c r="P174" s="80"/>
      <c r="Q174" s="80"/>
      <c r="R174" s="80"/>
      <c r="S174" s="80"/>
      <c r="T174" s="80"/>
      <c r="U174" s="80"/>
      <c r="V174" s="80"/>
      <c r="W174" s="80"/>
    </row>
    <row r="175" spans="8:23" x14ac:dyDescent="0.2">
      <c r="H175" s="80"/>
      <c r="I175" s="80"/>
      <c r="J175" s="80"/>
      <c r="K175" s="80"/>
      <c r="L175" s="80"/>
      <c r="M175" s="80"/>
      <c r="N175" s="80"/>
      <c r="O175" s="80"/>
      <c r="P175" s="80"/>
      <c r="Q175" s="80"/>
      <c r="R175" s="80"/>
      <c r="S175" s="80"/>
      <c r="T175" s="80"/>
      <c r="U175" s="80"/>
      <c r="V175" s="80"/>
      <c r="W175" s="80"/>
    </row>
    <row r="176" spans="8:23" x14ac:dyDescent="0.2">
      <c r="H176" s="80"/>
      <c r="I176" s="80"/>
      <c r="J176" s="80"/>
      <c r="K176" s="80"/>
      <c r="L176" s="80"/>
      <c r="M176" s="80"/>
      <c r="N176" s="80"/>
      <c r="O176" s="80"/>
      <c r="P176" s="80"/>
      <c r="Q176" s="80"/>
      <c r="R176" s="80"/>
      <c r="S176" s="80"/>
      <c r="T176" s="80"/>
      <c r="U176" s="80"/>
      <c r="V176" s="80"/>
      <c r="W176" s="80"/>
    </row>
    <row r="177" spans="8:23" x14ac:dyDescent="0.2">
      <c r="H177" s="80"/>
      <c r="I177" s="80"/>
      <c r="J177" s="80"/>
      <c r="K177" s="80"/>
      <c r="L177" s="80"/>
      <c r="M177" s="80"/>
      <c r="N177" s="80"/>
      <c r="O177" s="80"/>
      <c r="P177" s="80"/>
      <c r="Q177" s="80"/>
      <c r="R177" s="80"/>
      <c r="S177" s="80"/>
      <c r="T177" s="80"/>
      <c r="U177" s="80"/>
      <c r="V177" s="80"/>
      <c r="W177" s="80"/>
    </row>
    <row r="178" spans="8:23" x14ac:dyDescent="0.2">
      <c r="H178" s="80"/>
      <c r="I178" s="80"/>
      <c r="J178" s="80"/>
      <c r="K178" s="80"/>
      <c r="L178" s="80"/>
      <c r="M178" s="80"/>
      <c r="N178" s="80"/>
      <c r="O178" s="80"/>
      <c r="P178" s="80"/>
      <c r="Q178" s="80"/>
      <c r="R178" s="80"/>
      <c r="S178" s="80"/>
      <c r="T178" s="80"/>
      <c r="U178" s="80"/>
      <c r="V178" s="80"/>
      <c r="W178" s="80"/>
    </row>
    <row r="179" spans="8:23" x14ac:dyDescent="0.2">
      <c r="H179" s="80"/>
      <c r="I179" s="80"/>
      <c r="J179" s="80"/>
      <c r="K179" s="80"/>
      <c r="L179" s="80"/>
      <c r="M179" s="80"/>
      <c r="N179" s="80"/>
      <c r="O179" s="80"/>
      <c r="P179" s="80"/>
      <c r="Q179" s="80"/>
      <c r="R179" s="80"/>
      <c r="S179" s="80"/>
      <c r="T179" s="80"/>
      <c r="U179" s="80"/>
      <c r="V179" s="80"/>
      <c r="W179" s="80"/>
    </row>
    <row r="180" spans="8:23" x14ac:dyDescent="0.2">
      <c r="H180" s="80"/>
      <c r="I180" s="80"/>
      <c r="J180" s="80"/>
      <c r="K180" s="80"/>
      <c r="L180" s="80"/>
      <c r="M180" s="80"/>
      <c r="N180" s="80"/>
      <c r="O180" s="80"/>
      <c r="P180" s="80"/>
      <c r="Q180" s="80"/>
      <c r="R180" s="80"/>
      <c r="S180" s="80"/>
      <c r="T180" s="80"/>
      <c r="U180" s="80"/>
      <c r="V180" s="80"/>
      <c r="W180" s="80"/>
    </row>
    <row r="181" spans="8:23" x14ac:dyDescent="0.2">
      <c r="H181" s="80"/>
      <c r="I181" s="80"/>
      <c r="J181" s="80"/>
      <c r="K181" s="80"/>
      <c r="L181" s="80"/>
      <c r="M181" s="80"/>
      <c r="N181" s="80"/>
      <c r="O181" s="80"/>
      <c r="P181" s="80"/>
      <c r="Q181" s="80"/>
      <c r="R181" s="80"/>
      <c r="S181" s="80"/>
      <c r="T181" s="80"/>
      <c r="U181" s="80"/>
      <c r="V181" s="80"/>
      <c r="W181" s="80"/>
    </row>
    <row r="182" spans="8:23" x14ac:dyDescent="0.2">
      <c r="H182" s="80"/>
      <c r="I182" s="80"/>
      <c r="J182" s="80"/>
      <c r="K182" s="80"/>
      <c r="L182" s="80"/>
      <c r="M182" s="80"/>
      <c r="N182" s="80"/>
      <c r="O182" s="80"/>
      <c r="P182" s="80"/>
      <c r="Q182" s="80"/>
      <c r="R182" s="80"/>
      <c r="S182" s="80"/>
      <c r="T182" s="80"/>
      <c r="U182" s="80"/>
      <c r="V182" s="80"/>
      <c r="W182" s="80"/>
    </row>
    <row r="183" spans="8:23" x14ac:dyDescent="0.2">
      <c r="H183" s="80"/>
      <c r="I183" s="80"/>
      <c r="J183" s="80"/>
      <c r="K183" s="80"/>
      <c r="L183" s="80"/>
      <c r="M183" s="80"/>
      <c r="N183" s="80"/>
      <c r="O183" s="80"/>
      <c r="P183" s="80"/>
      <c r="Q183" s="80"/>
      <c r="R183" s="80"/>
      <c r="S183" s="80"/>
      <c r="T183" s="80"/>
      <c r="U183" s="80"/>
      <c r="V183" s="80"/>
      <c r="W183" s="80"/>
    </row>
    <row r="184" spans="8:23" x14ac:dyDescent="0.2">
      <c r="H184" s="80"/>
      <c r="I184" s="80"/>
      <c r="J184" s="80"/>
      <c r="K184" s="80"/>
      <c r="L184" s="80"/>
      <c r="M184" s="80"/>
      <c r="N184" s="80"/>
      <c r="O184" s="80"/>
      <c r="P184" s="80"/>
      <c r="Q184" s="80"/>
      <c r="R184" s="80"/>
      <c r="S184" s="80"/>
      <c r="T184" s="80"/>
      <c r="U184" s="80"/>
      <c r="V184" s="80"/>
      <c r="W184" s="80"/>
    </row>
    <row r="185" spans="8:23" x14ac:dyDescent="0.2">
      <c r="H185" s="80"/>
      <c r="I185" s="80"/>
      <c r="J185" s="80"/>
      <c r="K185" s="80"/>
      <c r="L185" s="80"/>
      <c r="M185" s="80"/>
      <c r="N185" s="80"/>
      <c r="O185" s="80"/>
      <c r="P185" s="80"/>
      <c r="Q185" s="80"/>
      <c r="R185" s="80"/>
      <c r="S185" s="80"/>
      <c r="T185" s="80"/>
      <c r="U185" s="80"/>
      <c r="V185" s="80"/>
      <c r="W185" s="80"/>
    </row>
    <row r="186" spans="8:23" x14ac:dyDescent="0.2">
      <c r="H186" s="80"/>
      <c r="I186" s="80"/>
      <c r="J186" s="80"/>
      <c r="K186" s="80"/>
      <c r="L186" s="80"/>
      <c r="M186" s="80"/>
      <c r="N186" s="80"/>
      <c r="O186" s="80"/>
      <c r="P186" s="80"/>
      <c r="Q186" s="80"/>
      <c r="R186" s="80"/>
      <c r="S186" s="80"/>
      <c r="T186" s="80"/>
      <c r="U186" s="80"/>
      <c r="V186" s="80"/>
      <c r="W186" s="80"/>
    </row>
    <row r="187" spans="8:23" x14ac:dyDescent="0.2">
      <c r="H187" s="80"/>
      <c r="I187" s="80"/>
      <c r="J187" s="80"/>
      <c r="K187" s="80"/>
      <c r="L187" s="80"/>
      <c r="M187" s="80"/>
      <c r="N187" s="80"/>
      <c r="O187" s="80"/>
      <c r="P187" s="80"/>
      <c r="Q187" s="80"/>
      <c r="R187" s="80"/>
      <c r="S187" s="80"/>
      <c r="T187" s="80"/>
      <c r="U187" s="80"/>
      <c r="V187" s="80"/>
      <c r="W187" s="80"/>
    </row>
    <row r="188" spans="8:23" x14ac:dyDescent="0.2">
      <c r="H188" s="80"/>
      <c r="I188" s="80"/>
      <c r="J188" s="80"/>
      <c r="K188" s="80"/>
      <c r="L188" s="80"/>
      <c r="M188" s="80"/>
      <c r="N188" s="80"/>
      <c r="O188" s="80"/>
      <c r="P188" s="80"/>
      <c r="Q188" s="80"/>
      <c r="R188" s="80"/>
      <c r="S188" s="80"/>
      <c r="T188" s="80"/>
      <c r="U188" s="80"/>
      <c r="V188" s="80"/>
      <c r="W188" s="80"/>
    </row>
    <row r="189" spans="8:23" x14ac:dyDescent="0.2">
      <c r="H189" s="80"/>
      <c r="I189" s="80"/>
      <c r="J189" s="80"/>
      <c r="K189" s="80"/>
      <c r="L189" s="80"/>
      <c r="M189" s="80"/>
      <c r="N189" s="80"/>
      <c r="O189" s="80"/>
      <c r="P189" s="80"/>
      <c r="Q189" s="80"/>
      <c r="R189" s="80"/>
      <c r="S189" s="80"/>
      <c r="T189" s="80"/>
      <c r="U189" s="80"/>
      <c r="V189" s="80"/>
      <c r="W189" s="80"/>
    </row>
    <row r="190" spans="8:23" x14ac:dyDescent="0.2">
      <c r="H190" s="80"/>
      <c r="I190" s="80"/>
      <c r="J190" s="80"/>
      <c r="K190" s="80"/>
      <c r="L190" s="80"/>
      <c r="M190" s="80"/>
      <c r="N190" s="80"/>
      <c r="O190" s="80"/>
      <c r="P190" s="80"/>
      <c r="Q190" s="80"/>
      <c r="R190" s="80"/>
      <c r="S190" s="80"/>
      <c r="T190" s="80"/>
      <c r="U190" s="80"/>
      <c r="V190" s="80"/>
      <c r="W190" s="80"/>
    </row>
    <row r="191" spans="8:23" x14ac:dyDescent="0.2">
      <c r="H191" s="80"/>
      <c r="I191" s="80"/>
      <c r="J191" s="80"/>
      <c r="K191" s="80"/>
      <c r="L191" s="80"/>
      <c r="M191" s="80"/>
      <c r="N191" s="80"/>
      <c r="O191" s="80"/>
      <c r="P191" s="80"/>
      <c r="Q191" s="80"/>
      <c r="R191" s="80"/>
      <c r="S191" s="80"/>
      <c r="T191" s="80"/>
      <c r="U191" s="80"/>
      <c r="V191" s="80"/>
      <c r="W191" s="80"/>
    </row>
    <row r="192" spans="8:23" x14ac:dyDescent="0.2">
      <c r="H192" s="80"/>
      <c r="I192" s="80"/>
      <c r="J192" s="80"/>
      <c r="K192" s="80"/>
      <c r="L192" s="80"/>
      <c r="M192" s="80"/>
      <c r="N192" s="80"/>
      <c r="O192" s="80"/>
      <c r="P192" s="80"/>
      <c r="Q192" s="80"/>
      <c r="R192" s="80"/>
      <c r="S192" s="80"/>
      <c r="T192" s="80"/>
      <c r="U192" s="80"/>
      <c r="V192" s="80"/>
      <c r="W192" s="80"/>
    </row>
    <row r="193" spans="8:23" x14ac:dyDescent="0.2">
      <c r="H193" s="80"/>
      <c r="I193" s="80"/>
      <c r="J193" s="80"/>
      <c r="K193" s="80"/>
      <c r="L193" s="80"/>
      <c r="M193" s="80"/>
      <c r="N193" s="80"/>
      <c r="O193" s="80"/>
      <c r="P193" s="80"/>
      <c r="Q193" s="80"/>
      <c r="R193" s="80"/>
      <c r="S193" s="80"/>
      <c r="T193" s="80"/>
      <c r="U193" s="80"/>
      <c r="V193" s="80"/>
      <c r="W193" s="80"/>
    </row>
    <row r="194" spans="8:23" x14ac:dyDescent="0.2">
      <c r="H194" s="80"/>
      <c r="I194" s="80"/>
      <c r="J194" s="80"/>
      <c r="K194" s="80"/>
      <c r="L194" s="80"/>
      <c r="M194" s="80"/>
      <c r="N194" s="80"/>
      <c r="O194" s="80"/>
      <c r="P194" s="80"/>
      <c r="Q194" s="80"/>
      <c r="R194" s="80"/>
      <c r="S194" s="80"/>
      <c r="T194" s="80"/>
      <c r="U194" s="80"/>
      <c r="V194" s="80"/>
      <c r="W194" s="80"/>
    </row>
    <row r="195" spans="8:23" x14ac:dyDescent="0.2">
      <c r="H195" s="80"/>
      <c r="I195" s="80"/>
      <c r="J195" s="80"/>
      <c r="K195" s="80"/>
      <c r="L195" s="80"/>
      <c r="M195" s="80"/>
      <c r="N195" s="80"/>
      <c r="O195" s="80"/>
      <c r="P195" s="80"/>
      <c r="Q195" s="80"/>
      <c r="R195" s="80"/>
      <c r="S195" s="80"/>
      <c r="T195" s="80"/>
      <c r="U195" s="80"/>
      <c r="V195" s="80"/>
      <c r="W195" s="80"/>
    </row>
    <row r="196" spans="8:23" x14ac:dyDescent="0.2">
      <c r="H196" s="80"/>
      <c r="I196" s="80"/>
      <c r="J196" s="80"/>
      <c r="K196" s="80"/>
      <c r="L196" s="80"/>
      <c r="M196" s="80"/>
      <c r="N196" s="80"/>
      <c r="O196" s="80"/>
      <c r="P196" s="80"/>
      <c r="Q196" s="80"/>
      <c r="R196" s="80"/>
      <c r="S196" s="80"/>
      <c r="T196" s="80"/>
      <c r="U196" s="80"/>
      <c r="V196" s="80"/>
      <c r="W196" s="80"/>
    </row>
    <row r="197" spans="8:23" x14ac:dyDescent="0.2">
      <c r="H197" s="80"/>
      <c r="I197" s="80"/>
      <c r="J197" s="80"/>
      <c r="K197" s="80"/>
      <c r="L197" s="80"/>
      <c r="M197" s="80"/>
      <c r="N197" s="80"/>
      <c r="O197" s="80"/>
      <c r="P197" s="80"/>
      <c r="Q197" s="80"/>
      <c r="R197" s="80"/>
      <c r="S197" s="80"/>
      <c r="T197" s="80"/>
      <c r="U197" s="80"/>
      <c r="V197" s="80"/>
      <c r="W197" s="80"/>
    </row>
    <row r="198" spans="8:23" x14ac:dyDescent="0.2">
      <c r="H198" s="80"/>
      <c r="I198" s="80"/>
      <c r="J198" s="80"/>
      <c r="K198" s="80"/>
      <c r="L198" s="80"/>
      <c r="M198" s="80"/>
      <c r="N198" s="80"/>
      <c r="O198" s="80"/>
      <c r="P198" s="80"/>
      <c r="Q198" s="80"/>
      <c r="R198" s="80"/>
      <c r="S198" s="80"/>
      <c r="T198" s="80"/>
      <c r="U198" s="80"/>
      <c r="V198" s="80"/>
      <c r="W198" s="80"/>
    </row>
    <row r="199" spans="8:23" x14ac:dyDescent="0.2">
      <c r="H199" s="80"/>
      <c r="I199" s="80"/>
      <c r="J199" s="80"/>
      <c r="K199" s="80"/>
      <c r="L199" s="80"/>
      <c r="M199" s="80"/>
      <c r="N199" s="80"/>
      <c r="O199" s="80"/>
      <c r="P199" s="80"/>
      <c r="Q199" s="80"/>
      <c r="R199" s="80"/>
      <c r="S199" s="80"/>
      <c r="T199" s="80"/>
      <c r="U199" s="80"/>
      <c r="V199" s="80"/>
      <c r="W199" s="80"/>
    </row>
    <row r="200" spans="8:23" x14ac:dyDescent="0.2">
      <c r="H200" s="80"/>
      <c r="I200" s="80"/>
      <c r="J200" s="80"/>
      <c r="K200" s="80"/>
      <c r="L200" s="80"/>
      <c r="M200" s="80"/>
      <c r="N200" s="80"/>
      <c r="O200" s="80"/>
      <c r="P200" s="80"/>
      <c r="Q200" s="80"/>
      <c r="R200" s="80"/>
      <c r="S200" s="80"/>
      <c r="T200" s="80"/>
      <c r="U200" s="80"/>
      <c r="V200" s="80"/>
      <c r="W200" s="80"/>
    </row>
    <row r="201" spans="8:23" x14ac:dyDescent="0.2">
      <c r="H201" s="80"/>
      <c r="I201" s="80"/>
      <c r="J201" s="80"/>
      <c r="K201" s="80"/>
      <c r="L201" s="80"/>
      <c r="M201" s="80"/>
      <c r="N201" s="80"/>
      <c r="O201" s="80"/>
      <c r="P201" s="80"/>
      <c r="Q201" s="80"/>
      <c r="R201" s="80"/>
      <c r="S201" s="80"/>
      <c r="T201" s="80"/>
      <c r="U201" s="80"/>
      <c r="V201" s="80"/>
      <c r="W201" s="80"/>
    </row>
    <row r="202" spans="8:23" x14ac:dyDescent="0.2">
      <c r="H202" s="80"/>
      <c r="I202" s="80"/>
      <c r="J202" s="80"/>
      <c r="K202" s="80"/>
      <c r="L202" s="80"/>
      <c r="M202" s="80"/>
      <c r="N202" s="80"/>
      <c r="O202" s="80"/>
      <c r="P202" s="80"/>
      <c r="Q202" s="80"/>
      <c r="R202" s="80"/>
      <c r="S202" s="80"/>
      <c r="T202" s="80"/>
      <c r="U202" s="80"/>
      <c r="V202" s="80"/>
      <c r="W202" s="80"/>
    </row>
    <row r="203" spans="8:23" x14ac:dyDescent="0.2">
      <c r="H203" s="80"/>
      <c r="I203" s="80"/>
      <c r="J203" s="80"/>
      <c r="K203" s="80"/>
      <c r="L203" s="80"/>
      <c r="M203" s="80"/>
      <c r="N203" s="80"/>
      <c r="O203" s="80"/>
      <c r="P203" s="80"/>
      <c r="Q203" s="80"/>
      <c r="R203" s="80"/>
      <c r="S203" s="80"/>
      <c r="T203" s="80"/>
      <c r="U203" s="80"/>
      <c r="V203" s="80"/>
      <c r="W203" s="80"/>
    </row>
    <row r="204" spans="8:23" x14ac:dyDescent="0.2">
      <c r="H204" s="80"/>
      <c r="I204" s="80"/>
      <c r="J204" s="80"/>
      <c r="K204" s="80"/>
      <c r="L204" s="80"/>
      <c r="M204" s="80"/>
      <c r="N204" s="80"/>
      <c r="O204" s="80"/>
      <c r="P204" s="80"/>
      <c r="Q204" s="80"/>
      <c r="R204" s="80"/>
      <c r="S204" s="80"/>
      <c r="T204" s="80"/>
      <c r="U204" s="80"/>
      <c r="V204" s="80"/>
      <c r="W204" s="80"/>
    </row>
    <row r="205" spans="8:23" x14ac:dyDescent="0.2">
      <c r="H205" s="80"/>
      <c r="I205" s="80"/>
      <c r="J205" s="80"/>
      <c r="K205" s="80"/>
      <c r="L205" s="80"/>
      <c r="M205" s="80"/>
      <c r="N205" s="80"/>
      <c r="O205" s="80"/>
      <c r="P205" s="80"/>
      <c r="Q205" s="80"/>
      <c r="R205" s="80"/>
      <c r="S205" s="80"/>
      <c r="T205" s="80"/>
      <c r="U205" s="80"/>
      <c r="V205" s="80"/>
      <c r="W205" s="80"/>
    </row>
    <row r="206" spans="8:23" x14ac:dyDescent="0.2">
      <c r="H206" s="80"/>
      <c r="I206" s="80"/>
      <c r="J206" s="80"/>
      <c r="K206" s="80"/>
      <c r="L206" s="80"/>
      <c r="M206" s="80"/>
      <c r="N206" s="80"/>
      <c r="O206" s="80"/>
      <c r="P206" s="80"/>
      <c r="Q206" s="80"/>
      <c r="R206" s="80"/>
      <c r="S206" s="80"/>
      <c r="T206" s="80"/>
      <c r="U206" s="80"/>
      <c r="V206" s="80"/>
      <c r="W206" s="80"/>
    </row>
    <row r="207" spans="8:23" x14ac:dyDescent="0.2">
      <c r="H207" s="80"/>
      <c r="I207" s="80"/>
      <c r="J207" s="80"/>
      <c r="K207" s="80"/>
      <c r="L207" s="80"/>
      <c r="M207" s="80"/>
      <c r="N207" s="80"/>
      <c r="O207" s="80"/>
      <c r="P207" s="80"/>
      <c r="Q207" s="80"/>
      <c r="R207" s="80"/>
      <c r="S207" s="80"/>
      <c r="T207" s="80"/>
      <c r="U207" s="80"/>
      <c r="V207" s="80"/>
      <c r="W207" s="80"/>
    </row>
    <row r="208" spans="8:23" x14ac:dyDescent="0.2">
      <c r="H208" s="80"/>
      <c r="I208" s="80"/>
      <c r="J208" s="80"/>
      <c r="K208" s="80"/>
      <c r="L208" s="80"/>
      <c r="M208" s="80"/>
      <c r="N208" s="80"/>
      <c r="O208" s="80"/>
      <c r="P208" s="80"/>
      <c r="Q208" s="80"/>
      <c r="R208" s="80"/>
      <c r="S208" s="80"/>
      <c r="T208" s="80"/>
      <c r="U208" s="80"/>
      <c r="V208" s="80"/>
      <c r="W208" s="80"/>
    </row>
    <row r="209" spans="8:23" x14ac:dyDescent="0.2">
      <c r="H209" s="80"/>
      <c r="I209" s="80"/>
      <c r="J209" s="80"/>
      <c r="K209" s="80"/>
      <c r="L209" s="80"/>
      <c r="M209" s="80"/>
      <c r="N209" s="80"/>
      <c r="O209" s="80"/>
      <c r="P209" s="80"/>
      <c r="Q209" s="80"/>
      <c r="R209" s="80"/>
      <c r="S209" s="80"/>
      <c r="T209" s="80"/>
      <c r="U209" s="80"/>
      <c r="V209" s="80"/>
      <c r="W209" s="80"/>
    </row>
    <row r="210" spans="8:23" x14ac:dyDescent="0.2">
      <c r="H210" s="80"/>
      <c r="I210" s="80"/>
      <c r="J210" s="80"/>
      <c r="K210" s="80"/>
      <c r="L210" s="80"/>
      <c r="M210" s="80"/>
      <c r="N210" s="80"/>
      <c r="O210" s="80"/>
      <c r="P210" s="80"/>
      <c r="Q210" s="80"/>
      <c r="R210" s="80"/>
      <c r="S210" s="80"/>
      <c r="T210" s="80"/>
      <c r="U210" s="80"/>
      <c r="V210" s="80"/>
      <c r="W210" s="80"/>
    </row>
    <row r="211" spans="8:23" x14ac:dyDescent="0.2">
      <c r="H211" s="80"/>
      <c r="I211" s="80"/>
      <c r="J211" s="80"/>
      <c r="K211" s="80"/>
      <c r="L211" s="80"/>
      <c r="M211" s="80"/>
      <c r="N211" s="80"/>
      <c r="O211" s="80"/>
      <c r="P211" s="80"/>
      <c r="Q211" s="80"/>
      <c r="R211" s="80"/>
      <c r="S211" s="80"/>
      <c r="T211" s="80"/>
      <c r="U211" s="80"/>
      <c r="V211" s="80"/>
      <c r="W211" s="80"/>
    </row>
    <row r="212" spans="8:23" x14ac:dyDescent="0.2">
      <c r="H212" s="80"/>
      <c r="I212" s="80"/>
      <c r="J212" s="80"/>
      <c r="K212" s="80"/>
      <c r="L212" s="80"/>
      <c r="M212" s="80"/>
      <c r="N212" s="80"/>
      <c r="O212" s="80"/>
      <c r="P212" s="80"/>
      <c r="Q212" s="80"/>
      <c r="R212" s="80"/>
      <c r="S212" s="80"/>
      <c r="T212" s="80"/>
      <c r="U212" s="80"/>
      <c r="V212" s="80"/>
      <c r="W212" s="80"/>
    </row>
    <row r="213" spans="8:23" x14ac:dyDescent="0.2">
      <c r="H213" s="80"/>
      <c r="I213" s="80"/>
      <c r="J213" s="80"/>
      <c r="K213" s="80"/>
      <c r="L213" s="80"/>
      <c r="M213" s="80"/>
      <c r="N213" s="80"/>
      <c r="O213" s="80"/>
      <c r="P213" s="80"/>
      <c r="Q213" s="80"/>
      <c r="R213" s="80"/>
      <c r="S213" s="80"/>
      <c r="T213" s="80"/>
      <c r="U213" s="80"/>
      <c r="V213" s="80"/>
      <c r="W213" s="80"/>
    </row>
    <row r="214" spans="8:23" x14ac:dyDescent="0.2">
      <c r="H214" s="80"/>
      <c r="I214" s="80"/>
      <c r="J214" s="80"/>
      <c r="K214" s="80"/>
      <c r="L214" s="80"/>
      <c r="M214" s="80"/>
      <c r="N214" s="80"/>
      <c r="O214" s="80"/>
      <c r="P214" s="80"/>
      <c r="Q214" s="80"/>
      <c r="R214" s="80"/>
      <c r="S214" s="80"/>
      <c r="T214" s="80"/>
      <c r="U214" s="80"/>
      <c r="V214" s="80"/>
      <c r="W214" s="80"/>
    </row>
    <row r="215" spans="8:23" x14ac:dyDescent="0.2">
      <c r="H215" s="80"/>
      <c r="I215" s="80"/>
      <c r="J215" s="80"/>
      <c r="K215" s="80"/>
      <c r="L215" s="80"/>
      <c r="M215" s="80"/>
      <c r="N215" s="80"/>
      <c r="O215" s="80"/>
      <c r="P215" s="80"/>
      <c r="Q215" s="80"/>
      <c r="R215" s="80"/>
      <c r="S215" s="80"/>
      <c r="T215" s="80"/>
      <c r="U215" s="80"/>
      <c r="V215" s="80"/>
      <c r="W215" s="80"/>
    </row>
    <row r="216" spans="8:23" x14ac:dyDescent="0.2">
      <c r="H216" s="80"/>
      <c r="I216" s="80"/>
      <c r="J216" s="80"/>
      <c r="K216" s="80"/>
      <c r="L216" s="80"/>
      <c r="M216" s="80"/>
      <c r="N216" s="80"/>
      <c r="O216" s="80"/>
      <c r="P216" s="80"/>
      <c r="Q216" s="80"/>
      <c r="R216" s="80"/>
      <c r="S216" s="80"/>
      <c r="T216" s="80"/>
      <c r="U216" s="80"/>
      <c r="V216" s="80"/>
      <c r="W216" s="80"/>
    </row>
    <row r="217" spans="8:23" x14ac:dyDescent="0.2">
      <c r="H217" s="80"/>
      <c r="I217" s="80"/>
      <c r="J217" s="80"/>
      <c r="K217" s="80"/>
      <c r="L217" s="80"/>
      <c r="M217" s="80"/>
      <c r="N217" s="80"/>
      <c r="O217" s="80"/>
      <c r="P217" s="80"/>
      <c r="Q217" s="80"/>
      <c r="R217" s="80"/>
      <c r="S217" s="80"/>
      <c r="T217" s="80"/>
      <c r="U217" s="80"/>
      <c r="V217" s="80"/>
      <c r="W217" s="80"/>
    </row>
    <row r="218" spans="8:23" x14ac:dyDescent="0.2">
      <c r="H218" s="80"/>
      <c r="I218" s="80"/>
      <c r="J218" s="80"/>
      <c r="K218" s="80"/>
      <c r="L218" s="80"/>
      <c r="M218" s="80"/>
      <c r="N218" s="80"/>
      <c r="O218" s="80"/>
      <c r="P218" s="80"/>
      <c r="Q218" s="80"/>
      <c r="R218" s="80"/>
      <c r="S218" s="80"/>
      <c r="T218" s="80"/>
      <c r="U218" s="80"/>
      <c r="V218" s="80"/>
      <c r="W218" s="80"/>
    </row>
    <row r="219" spans="8:23" x14ac:dyDescent="0.2">
      <c r="H219" s="80"/>
      <c r="I219" s="80"/>
      <c r="J219" s="80"/>
      <c r="K219" s="80"/>
      <c r="L219" s="80"/>
      <c r="M219" s="80"/>
      <c r="N219" s="80"/>
      <c r="O219" s="80"/>
      <c r="P219" s="80"/>
      <c r="Q219" s="80"/>
      <c r="R219" s="80"/>
      <c r="S219" s="80"/>
      <c r="T219" s="80"/>
      <c r="U219" s="80"/>
      <c r="V219" s="80"/>
      <c r="W219" s="80"/>
    </row>
    <row r="220" spans="8:23" x14ac:dyDescent="0.2">
      <c r="H220" s="80"/>
      <c r="I220" s="80"/>
      <c r="J220" s="80"/>
      <c r="K220" s="80"/>
      <c r="L220" s="80"/>
      <c r="M220" s="80"/>
      <c r="N220" s="80"/>
      <c r="O220" s="80"/>
      <c r="P220" s="80"/>
      <c r="Q220" s="80"/>
      <c r="R220" s="80"/>
      <c r="S220" s="80"/>
      <c r="T220" s="80"/>
      <c r="U220" s="80"/>
      <c r="V220" s="80"/>
      <c r="W220" s="80"/>
    </row>
    <row r="221" spans="8:23" x14ac:dyDescent="0.2">
      <c r="H221" s="80"/>
      <c r="I221" s="80"/>
      <c r="J221" s="80"/>
      <c r="K221" s="80"/>
      <c r="L221" s="80"/>
      <c r="M221" s="80"/>
      <c r="N221" s="80"/>
      <c r="O221" s="80"/>
      <c r="P221" s="80"/>
      <c r="Q221" s="80"/>
      <c r="R221" s="80"/>
      <c r="S221" s="80"/>
      <c r="T221" s="80"/>
      <c r="U221" s="80"/>
      <c r="V221" s="80"/>
      <c r="W221" s="80"/>
    </row>
    <row r="222" spans="8:23" x14ac:dyDescent="0.2">
      <c r="H222" s="80"/>
      <c r="I222" s="80"/>
      <c r="J222" s="80"/>
      <c r="K222" s="80"/>
      <c r="L222" s="80"/>
      <c r="M222" s="80"/>
      <c r="N222" s="80"/>
      <c r="O222" s="80"/>
      <c r="P222" s="80"/>
      <c r="Q222" s="80"/>
      <c r="R222" s="80"/>
      <c r="S222" s="80"/>
      <c r="T222" s="80"/>
      <c r="U222" s="80"/>
      <c r="V222" s="80"/>
      <c r="W222" s="80"/>
    </row>
    <row r="223" spans="8:23" x14ac:dyDescent="0.2">
      <c r="H223" s="80"/>
      <c r="I223" s="80"/>
      <c r="J223" s="80"/>
      <c r="K223" s="80"/>
      <c r="L223" s="80"/>
      <c r="M223" s="80"/>
      <c r="N223" s="80"/>
      <c r="O223" s="80"/>
      <c r="P223" s="80"/>
      <c r="Q223" s="80"/>
      <c r="R223" s="80"/>
      <c r="S223" s="80"/>
      <c r="T223" s="80"/>
      <c r="U223" s="80"/>
      <c r="V223" s="80"/>
      <c r="W223" s="80"/>
    </row>
    <row r="224" spans="8:23" x14ac:dyDescent="0.2">
      <c r="H224" s="80"/>
      <c r="I224" s="80"/>
      <c r="J224" s="80"/>
      <c r="K224" s="80"/>
      <c r="L224" s="80"/>
      <c r="M224" s="80"/>
      <c r="N224" s="80"/>
      <c r="O224" s="80"/>
      <c r="P224" s="80"/>
      <c r="Q224" s="80"/>
      <c r="R224" s="80"/>
      <c r="S224" s="80"/>
      <c r="T224" s="80"/>
      <c r="U224" s="80"/>
      <c r="V224" s="80"/>
      <c r="W224" s="80"/>
    </row>
    <row r="225" spans="8:23" x14ac:dyDescent="0.2">
      <c r="H225" s="80"/>
      <c r="I225" s="80"/>
      <c r="J225" s="80"/>
      <c r="K225" s="80"/>
      <c r="L225" s="80"/>
      <c r="M225" s="80"/>
      <c r="N225" s="80"/>
      <c r="O225" s="80"/>
      <c r="P225" s="80"/>
      <c r="Q225" s="80"/>
      <c r="R225" s="80"/>
      <c r="S225" s="80"/>
      <c r="T225" s="80"/>
      <c r="U225" s="80"/>
      <c r="V225" s="80"/>
      <c r="W225" s="80"/>
    </row>
    <row r="226" spans="8:23" x14ac:dyDescent="0.2">
      <c r="H226" s="80"/>
      <c r="I226" s="80"/>
      <c r="J226" s="80"/>
      <c r="K226" s="80"/>
      <c r="L226" s="80"/>
      <c r="M226" s="80"/>
      <c r="N226" s="80"/>
      <c r="O226" s="80"/>
      <c r="P226" s="80"/>
      <c r="Q226" s="80"/>
      <c r="R226" s="80"/>
      <c r="S226" s="80"/>
      <c r="T226" s="80"/>
      <c r="U226" s="80"/>
      <c r="V226" s="80"/>
      <c r="W226" s="80"/>
    </row>
    <row r="227" spans="8:23" x14ac:dyDescent="0.2">
      <c r="H227" s="80"/>
      <c r="I227" s="80"/>
      <c r="J227" s="80"/>
      <c r="K227" s="80"/>
      <c r="L227" s="80"/>
      <c r="M227" s="80"/>
      <c r="N227" s="80"/>
      <c r="O227" s="80"/>
      <c r="P227" s="80"/>
      <c r="Q227" s="80"/>
      <c r="R227" s="80"/>
      <c r="S227" s="80"/>
      <c r="T227" s="80"/>
      <c r="U227" s="80"/>
      <c r="V227" s="80"/>
      <c r="W227" s="80"/>
    </row>
    <row r="228" spans="8:23" x14ac:dyDescent="0.2">
      <c r="H228" s="80"/>
      <c r="I228" s="80"/>
      <c r="J228" s="80"/>
      <c r="K228" s="80"/>
      <c r="L228" s="80"/>
      <c r="M228" s="80"/>
      <c r="N228" s="80"/>
      <c r="O228" s="80"/>
      <c r="P228" s="80"/>
      <c r="Q228" s="80"/>
      <c r="R228" s="80"/>
      <c r="S228" s="80"/>
      <c r="T228" s="80"/>
      <c r="U228" s="80"/>
      <c r="V228" s="80"/>
      <c r="W228" s="80"/>
    </row>
    <row r="229" spans="8:23" x14ac:dyDescent="0.2">
      <c r="H229" s="80"/>
      <c r="I229" s="80"/>
      <c r="J229" s="80"/>
      <c r="K229" s="80"/>
      <c r="L229" s="80"/>
      <c r="M229" s="80"/>
      <c r="N229" s="80"/>
      <c r="O229" s="80"/>
      <c r="P229" s="80"/>
      <c r="Q229" s="80"/>
      <c r="R229" s="80"/>
      <c r="S229" s="80"/>
      <c r="T229" s="80"/>
      <c r="U229" s="80"/>
      <c r="V229" s="80"/>
      <c r="W229" s="80"/>
    </row>
    <row r="230" spans="8:23" x14ac:dyDescent="0.2">
      <c r="H230" s="80"/>
      <c r="I230" s="80"/>
      <c r="J230" s="80"/>
      <c r="K230" s="80"/>
      <c r="L230" s="80"/>
      <c r="M230" s="80"/>
      <c r="N230" s="80"/>
      <c r="O230" s="80"/>
      <c r="P230" s="80"/>
      <c r="Q230" s="80"/>
      <c r="R230" s="80"/>
      <c r="S230" s="80"/>
      <c r="T230" s="80"/>
      <c r="U230" s="80"/>
      <c r="V230" s="80"/>
      <c r="W230" s="80"/>
    </row>
    <row r="231" spans="8:23" x14ac:dyDescent="0.2">
      <c r="H231" s="80"/>
      <c r="I231" s="80"/>
      <c r="J231" s="80"/>
      <c r="K231" s="80"/>
      <c r="L231" s="80"/>
      <c r="M231" s="80"/>
      <c r="N231" s="80"/>
      <c r="O231" s="80"/>
      <c r="P231" s="80"/>
      <c r="Q231" s="80"/>
      <c r="R231" s="80"/>
      <c r="S231" s="80"/>
      <c r="T231" s="80"/>
      <c r="U231" s="80"/>
      <c r="V231" s="80"/>
      <c r="W231" s="80"/>
    </row>
    <row r="232" spans="8:23" x14ac:dyDescent="0.2">
      <c r="H232" s="80"/>
      <c r="I232" s="80"/>
      <c r="J232" s="80"/>
      <c r="K232" s="80"/>
      <c r="L232" s="80"/>
      <c r="M232" s="80"/>
      <c r="N232" s="80"/>
      <c r="O232" s="80"/>
      <c r="P232" s="80"/>
      <c r="Q232" s="80"/>
      <c r="R232" s="80"/>
      <c r="S232" s="80"/>
      <c r="T232" s="80"/>
      <c r="U232" s="80"/>
      <c r="V232" s="80"/>
      <c r="W232" s="80"/>
    </row>
    <row r="233" spans="8:23" x14ac:dyDescent="0.2">
      <c r="H233" s="80"/>
      <c r="I233" s="80"/>
      <c r="J233" s="80"/>
      <c r="K233" s="80"/>
      <c r="L233" s="80"/>
      <c r="M233" s="80"/>
      <c r="N233" s="80"/>
      <c r="O233" s="80"/>
      <c r="P233" s="80"/>
      <c r="Q233" s="80"/>
      <c r="R233" s="80"/>
      <c r="S233" s="80"/>
      <c r="T233" s="80"/>
      <c r="U233" s="80"/>
      <c r="V233" s="80"/>
      <c r="W233" s="80"/>
    </row>
    <row r="234" spans="8:23" x14ac:dyDescent="0.2">
      <c r="H234" s="80"/>
      <c r="I234" s="80"/>
      <c r="J234" s="80"/>
      <c r="K234" s="80"/>
      <c r="L234" s="80"/>
      <c r="M234" s="80"/>
      <c r="N234" s="80"/>
      <c r="O234" s="80"/>
      <c r="P234" s="80"/>
      <c r="Q234" s="80"/>
      <c r="R234" s="80"/>
      <c r="S234" s="80"/>
      <c r="T234" s="80"/>
      <c r="U234" s="80"/>
      <c r="V234" s="80"/>
      <c r="W234" s="80"/>
    </row>
    <row r="235" spans="8:23" x14ac:dyDescent="0.2">
      <c r="H235" s="80"/>
      <c r="I235" s="80"/>
      <c r="J235" s="80"/>
      <c r="K235" s="80"/>
      <c r="L235" s="80"/>
      <c r="M235" s="80"/>
      <c r="N235" s="80"/>
      <c r="O235" s="80"/>
      <c r="P235" s="80"/>
      <c r="Q235" s="80"/>
      <c r="R235" s="80"/>
      <c r="S235" s="80"/>
      <c r="T235" s="80"/>
      <c r="U235" s="80"/>
      <c r="V235" s="80"/>
      <c r="W235" s="80"/>
    </row>
    <row r="236" spans="8:23" x14ac:dyDescent="0.2">
      <c r="H236" s="80"/>
      <c r="I236" s="80"/>
      <c r="J236" s="80"/>
      <c r="K236" s="80"/>
      <c r="L236" s="80"/>
      <c r="M236" s="80"/>
      <c r="N236" s="80"/>
      <c r="O236" s="80"/>
      <c r="P236" s="80"/>
      <c r="Q236" s="80"/>
      <c r="R236" s="80"/>
      <c r="S236" s="80"/>
      <c r="T236" s="80"/>
      <c r="U236" s="80"/>
      <c r="V236" s="80"/>
      <c r="W236" s="80"/>
    </row>
    <row r="237" spans="8:23" x14ac:dyDescent="0.2">
      <c r="H237" s="80"/>
      <c r="I237" s="80"/>
      <c r="J237" s="80"/>
      <c r="K237" s="80"/>
      <c r="L237" s="80"/>
      <c r="M237" s="80"/>
      <c r="N237" s="80"/>
      <c r="O237" s="80"/>
      <c r="P237" s="80"/>
      <c r="Q237" s="80"/>
      <c r="R237" s="80"/>
      <c r="S237" s="80"/>
      <c r="T237" s="80"/>
      <c r="U237" s="80"/>
      <c r="V237" s="80"/>
      <c r="W237" s="80"/>
    </row>
    <row r="238" spans="8:23" x14ac:dyDescent="0.2">
      <c r="H238" s="80"/>
      <c r="I238" s="80"/>
      <c r="J238" s="80"/>
      <c r="K238" s="80"/>
      <c r="L238" s="80"/>
      <c r="M238" s="80"/>
      <c r="N238" s="80"/>
      <c r="O238" s="80"/>
      <c r="P238" s="80"/>
      <c r="Q238" s="80"/>
      <c r="R238" s="80"/>
      <c r="S238" s="80"/>
      <c r="T238" s="80"/>
      <c r="U238" s="80"/>
      <c r="V238" s="80"/>
      <c r="W238" s="80"/>
    </row>
    <row r="239" spans="8:23" x14ac:dyDescent="0.2">
      <c r="H239" s="80"/>
      <c r="I239" s="80"/>
      <c r="J239" s="80"/>
      <c r="K239" s="80"/>
      <c r="L239" s="80"/>
      <c r="M239" s="80"/>
      <c r="N239" s="80"/>
      <c r="O239" s="80"/>
      <c r="P239" s="80"/>
      <c r="Q239" s="80"/>
      <c r="R239" s="80"/>
      <c r="S239" s="80"/>
      <c r="T239" s="80"/>
      <c r="U239" s="80"/>
      <c r="V239" s="80"/>
      <c r="W239" s="80"/>
    </row>
    <row r="240" spans="8:23" x14ac:dyDescent="0.2">
      <c r="H240" s="80"/>
      <c r="I240" s="80"/>
      <c r="J240" s="80"/>
      <c r="K240" s="80"/>
      <c r="L240" s="80"/>
      <c r="M240" s="80"/>
      <c r="N240" s="80"/>
      <c r="O240" s="80"/>
      <c r="P240" s="80"/>
      <c r="Q240" s="80"/>
      <c r="R240" s="80"/>
      <c r="S240" s="80"/>
      <c r="T240" s="80"/>
      <c r="U240" s="80"/>
      <c r="V240" s="80"/>
      <c r="W240" s="80"/>
    </row>
    <row r="241" spans="8:23" x14ac:dyDescent="0.2">
      <c r="H241" s="80"/>
      <c r="I241" s="80"/>
      <c r="J241" s="80"/>
      <c r="K241" s="80"/>
      <c r="L241" s="80"/>
      <c r="M241" s="80"/>
      <c r="N241" s="80"/>
      <c r="O241" s="80"/>
      <c r="P241" s="80"/>
      <c r="Q241" s="80"/>
      <c r="R241" s="80"/>
      <c r="S241" s="80"/>
      <c r="T241" s="80"/>
      <c r="U241" s="80"/>
      <c r="V241" s="80"/>
      <c r="W241" s="80"/>
    </row>
    <row r="242" spans="8:23" x14ac:dyDescent="0.2">
      <c r="H242" s="80"/>
      <c r="I242" s="80"/>
      <c r="J242" s="80"/>
      <c r="K242" s="80"/>
      <c r="L242" s="80"/>
      <c r="M242" s="80"/>
      <c r="N242" s="80"/>
      <c r="O242" s="80"/>
      <c r="P242" s="80"/>
      <c r="Q242" s="80"/>
      <c r="R242" s="80"/>
      <c r="S242" s="80"/>
      <c r="T242" s="80"/>
      <c r="U242" s="80"/>
      <c r="V242" s="80"/>
      <c r="W242" s="80"/>
    </row>
    <row r="243" spans="8:23" x14ac:dyDescent="0.2">
      <c r="H243" s="80"/>
      <c r="I243" s="80"/>
      <c r="J243" s="80"/>
      <c r="K243" s="80"/>
      <c r="L243" s="80"/>
      <c r="M243" s="80"/>
      <c r="N243" s="80"/>
      <c r="O243" s="80"/>
      <c r="P243" s="80"/>
      <c r="Q243" s="80"/>
      <c r="R243" s="80"/>
      <c r="S243" s="80"/>
      <c r="T243" s="80"/>
      <c r="U243" s="80"/>
      <c r="V243" s="80"/>
      <c r="W243" s="80"/>
    </row>
    <row r="244" spans="8:23" x14ac:dyDescent="0.2">
      <c r="H244" s="80"/>
      <c r="I244" s="80"/>
      <c r="J244" s="80"/>
      <c r="K244" s="80"/>
      <c r="L244" s="80"/>
      <c r="M244" s="80"/>
      <c r="N244" s="80"/>
      <c r="O244" s="80"/>
      <c r="P244" s="80"/>
      <c r="Q244" s="80"/>
      <c r="R244" s="80"/>
      <c r="S244" s="80"/>
      <c r="T244" s="80"/>
      <c r="U244" s="80"/>
      <c r="V244" s="80"/>
      <c r="W244" s="80"/>
    </row>
    <row r="245" spans="8:23" x14ac:dyDescent="0.2">
      <c r="H245" s="80"/>
      <c r="I245" s="80"/>
      <c r="J245" s="80"/>
      <c r="K245" s="80"/>
      <c r="L245" s="80"/>
      <c r="M245" s="80"/>
      <c r="N245" s="80"/>
      <c r="O245" s="80"/>
      <c r="P245" s="80"/>
      <c r="Q245" s="80"/>
      <c r="R245" s="80"/>
      <c r="S245" s="80"/>
      <c r="T245" s="80"/>
      <c r="U245" s="80"/>
      <c r="V245" s="80"/>
      <c r="W245" s="80"/>
    </row>
    <row r="246" spans="8:23" x14ac:dyDescent="0.2">
      <c r="H246" s="80"/>
      <c r="I246" s="80"/>
      <c r="J246" s="80"/>
      <c r="K246" s="80"/>
      <c r="L246" s="80"/>
      <c r="M246" s="80"/>
      <c r="N246" s="80"/>
      <c r="O246" s="80"/>
      <c r="P246" s="80"/>
      <c r="Q246" s="80"/>
      <c r="R246" s="80"/>
      <c r="S246" s="80"/>
      <c r="T246" s="80"/>
      <c r="U246" s="80"/>
      <c r="V246" s="80"/>
      <c r="W246" s="80"/>
    </row>
    <row r="247" spans="8:23" x14ac:dyDescent="0.2">
      <c r="H247" s="80"/>
      <c r="I247" s="80"/>
      <c r="J247" s="80"/>
      <c r="K247" s="80"/>
      <c r="L247" s="80"/>
      <c r="M247" s="80"/>
      <c r="N247" s="80"/>
      <c r="O247" s="80"/>
      <c r="P247" s="80"/>
      <c r="Q247" s="80"/>
      <c r="R247" s="80"/>
      <c r="S247" s="80"/>
      <c r="T247" s="80"/>
      <c r="U247" s="80"/>
      <c r="V247" s="80"/>
      <c r="W247" s="80"/>
    </row>
    <row r="248" spans="8:23" x14ac:dyDescent="0.2">
      <c r="H248" s="80"/>
      <c r="I248" s="80"/>
      <c r="J248" s="80"/>
      <c r="K248" s="80"/>
      <c r="L248" s="80"/>
      <c r="M248" s="80"/>
      <c r="N248" s="80"/>
      <c r="O248" s="80"/>
      <c r="P248" s="80"/>
      <c r="Q248" s="80"/>
      <c r="R248" s="80"/>
      <c r="S248" s="80"/>
      <c r="T248" s="80"/>
      <c r="U248" s="80"/>
      <c r="V248" s="80"/>
      <c r="W248" s="80"/>
    </row>
    <row r="249" spans="8:23" x14ac:dyDescent="0.2">
      <c r="H249" s="80"/>
      <c r="I249" s="80"/>
      <c r="J249" s="80"/>
      <c r="K249" s="80"/>
      <c r="L249" s="80"/>
      <c r="M249" s="80"/>
      <c r="N249" s="80"/>
      <c r="O249" s="80"/>
      <c r="P249" s="80"/>
      <c r="Q249" s="80"/>
      <c r="R249" s="80"/>
      <c r="S249" s="80"/>
      <c r="T249" s="80"/>
      <c r="U249" s="80"/>
      <c r="V249" s="80"/>
      <c r="W249" s="80"/>
    </row>
    <row r="250" spans="8:23" x14ac:dyDescent="0.2">
      <c r="H250" s="80"/>
      <c r="I250" s="80"/>
      <c r="J250" s="80"/>
      <c r="K250" s="80"/>
      <c r="L250" s="80"/>
      <c r="M250" s="80"/>
      <c r="N250" s="80"/>
      <c r="O250" s="80"/>
      <c r="P250" s="80"/>
      <c r="Q250" s="80"/>
      <c r="R250" s="80"/>
      <c r="S250" s="80"/>
      <c r="T250" s="80"/>
      <c r="U250" s="80"/>
      <c r="V250" s="80"/>
      <c r="W250" s="80"/>
    </row>
    <row r="251" spans="8:23" x14ac:dyDescent="0.2">
      <c r="H251" s="80"/>
      <c r="I251" s="80"/>
      <c r="J251" s="80"/>
      <c r="K251" s="80"/>
      <c r="L251" s="80"/>
      <c r="M251" s="80"/>
      <c r="N251" s="80"/>
      <c r="O251" s="80"/>
      <c r="P251" s="80"/>
      <c r="Q251" s="80"/>
      <c r="R251" s="80"/>
      <c r="S251" s="80"/>
      <c r="T251" s="80"/>
      <c r="U251" s="80"/>
      <c r="V251" s="80"/>
      <c r="W251" s="80"/>
    </row>
    <row r="252" spans="8:23" x14ac:dyDescent="0.2">
      <c r="H252" s="80"/>
      <c r="I252" s="80"/>
      <c r="J252" s="80"/>
      <c r="K252" s="80"/>
      <c r="L252" s="80"/>
      <c r="M252" s="80"/>
      <c r="N252" s="80"/>
      <c r="O252" s="80"/>
      <c r="P252" s="80"/>
      <c r="Q252" s="80"/>
      <c r="R252" s="80"/>
      <c r="S252" s="80"/>
      <c r="T252" s="80"/>
      <c r="U252" s="80"/>
      <c r="V252" s="80"/>
      <c r="W252" s="80"/>
    </row>
    <row r="253" spans="8:23" x14ac:dyDescent="0.2">
      <c r="H253" s="80"/>
      <c r="I253" s="80"/>
      <c r="J253" s="80"/>
      <c r="K253" s="80"/>
      <c r="L253" s="80"/>
      <c r="M253" s="80"/>
      <c r="N253" s="80"/>
      <c r="O253" s="80"/>
      <c r="P253" s="80"/>
      <c r="Q253" s="80"/>
      <c r="R253" s="80"/>
      <c r="S253" s="80"/>
      <c r="T253" s="80"/>
      <c r="U253" s="80"/>
      <c r="V253" s="80"/>
      <c r="W253" s="80"/>
    </row>
    <row r="254" spans="8:23" x14ac:dyDescent="0.2">
      <c r="H254" s="80"/>
      <c r="I254" s="80"/>
      <c r="J254" s="80"/>
      <c r="K254" s="80"/>
      <c r="L254" s="80"/>
      <c r="M254" s="80"/>
      <c r="N254" s="80"/>
      <c r="O254" s="80"/>
      <c r="P254" s="80"/>
      <c r="Q254" s="80"/>
      <c r="R254" s="80"/>
      <c r="S254" s="80"/>
      <c r="T254" s="80"/>
      <c r="U254" s="80"/>
      <c r="V254" s="80"/>
      <c r="W254" s="80"/>
    </row>
    <row r="255" spans="8:23" x14ac:dyDescent="0.2">
      <c r="H255" s="80"/>
      <c r="I255" s="80"/>
      <c r="J255" s="80"/>
      <c r="K255" s="80"/>
      <c r="L255" s="80"/>
      <c r="M255" s="80"/>
      <c r="N255" s="80"/>
      <c r="O255" s="80"/>
      <c r="P255" s="80"/>
      <c r="Q255" s="80"/>
      <c r="R255" s="80"/>
      <c r="S255" s="80"/>
      <c r="T255" s="80"/>
      <c r="U255" s="80"/>
      <c r="V255" s="80"/>
      <c r="W255" s="80"/>
    </row>
    <row r="256" spans="8:23" x14ac:dyDescent="0.2">
      <c r="H256" s="80"/>
      <c r="I256" s="80"/>
      <c r="J256" s="80"/>
      <c r="K256" s="80"/>
      <c r="L256" s="80"/>
      <c r="M256" s="80"/>
      <c r="N256" s="80"/>
      <c r="O256" s="80"/>
      <c r="P256" s="80"/>
      <c r="Q256" s="80"/>
      <c r="R256" s="80"/>
      <c r="S256" s="80"/>
      <c r="T256" s="80"/>
      <c r="U256" s="80"/>
      <c r="V256" s="80"/>
      <c r="W256" s="80"/>
    </row>
    <row r="257" spans="8:23" x14ac:dyDescent="0.2">
      <c r="H257" s="80"/>
      <c r="I257" s="80"/>
      <c r="J257" s="80"/>
      <c r="K257" s="80"/>
      <c r="L257" s="80"/>
      <c r="M257" s="80"/>
      <c r="N257" s="80"/>
      <c r="O257" s="80"/>
      <c r="P257" s="80"/>
      <c r="Q257" s="80"/>
      <c r="R257" s="80"/>
      <c r="S257" s="80"/>
      <c r="T257" s="80"/>
      <c r="U257" s="80"/>
      <c r="V257" s="80"/>
      <c r="W257" s="80"/>
    </row>
    <row r="258" spans="8:23" x14ac:dyDescent="0.2">
      <c r="H258" s="80"/>
      <c r="I258" s="80"/>
      <c r="J258" s="80"/>
      <c r="K258" s="80"/>
      <c r="L258" s="80"/>
      <c r="M258" s="80"/>
      <c r="N258" s="80"/>
      <c r="O258" s="80"/>
      <c r="P258" s="80"/>
      <c r="Q258" s="80"/>
      <c r="R258" s="80"/>
      <c r="S258" s="80"/>
      <c r="T258" s="80"/>
      <c r="U258" s="80"/>
      <c r="V258" s="80"/>
      <c r="W258" s="80"/>
    </row>
    <row r="259" spans="8:23" x14ac:dyDescent="0.2">
      <c r="H259" s="80"/>
      <c r="I259" s="80"/>
      <c r="J259" s="80"/>
      <c r="K259" s="80"/>
      <c r="L259" s="80"/>
      <c r="M259" s="80"/>
      <c r="N259" s="80"/>
      <c r="O259" s="80"/>
      <c r="P259" s="80"/>
      <c r="Q259" s="80"/>
      <c r="R259" s="80"/>
      <c r="S259" s="80"/>
      <c r="T259" s="80"/>
      <c r="U259" s="80"/>
      <c r="V259" s="80"/>
      <c r="W259" s="80"/>
    </row>
    <row r="260" spans="8:23" x14ac:dyDescent="0.2">
      <c r="H260" s="80"/>
      <c r="I260" s="80"/>
      <c r="J260" s="80"/>
      <c r="K260" s="80"/>
      <c r="L260" s="80"/>
      <c r="M260" s="80"/>
      <c r="N260" s="80"/>
      <c r="O260" s="80"/>
      <c r="P260" s="80"/>
      <c r="Q260" s="80"/>
      <c r="R260" s="80"/>
      <c r="S260" s="80"/>
      <c r="T260" s="80"/>
      <c r="U260" s="80"/>
      <c r="V260" s="80"/>
      <c r="W260" s="80"/>
    </row>
    <row r="261" spans="8:23" x14ac:dyDescent="0.2">
      <c r="H261" s="80"/>
      <c r="I261" s="80"/>
      <c r="J261" s="80"/>
      <c r="K261" s="80"/>
      <c r="L261" s="80"/>
      <c r="M261" s="80"/>
      <c r="N261" s="80"/>
      <c r="O261" s="80"/>
      <c r="P261" s="80"/>
      <c r="Q261" s="80"/>
      <c r="R261" s="80"/>
      <c r="S261" s="80"/>
      <c r="T261" s="80"/>
      <c r="U261" s="80"/>
      <c r="V261" s="80"/>
      <c r="W261" s="80"/>
    </row>
    <row r="262" spans="8:23" x14ac:dyDescent="0.2">
      <c r="H262" s="80"/>
      <c r="I262" s="80"/>
      <c r="J262" s="80"/>
      <c r="K262" s="80"/>
      <c r="L262" s="80"/>
      <c r="M262" s="80"/>
      <c r="N262" s="80"/>
      <c r="O262" s="80"/>
      <c r="P262" s="80"/>
      <c r="Q262" s="80"/>
      <c r="R262" s="80"/>
      <c r="S262" s="80"/>
      <c r="T262" s="80"/>
      <c r="U262" s="80"/>
      <c r="V262" s="80"/>
      <c r="W262" s="80"/>
    </row>
    <row r="263" spans="8:23" x14ac:dyDescent="0.2">
      <c r="H263" s="80"/>
      <c r="I263" s="80"/>
      <c r="J263" s="80"/>
      <c r="K263" s="80"/>
      <c r="L263" s="80"/>
      <c r="M263" s="80"/>
      <c r="N263" s="80"/>
      <c r="O263" s="80"/>
      <c r="P263" s="80"/>
      <c r="Q263" s="80"/>
      <c r="R263" s="80"/>
      <c r="S263" s="80"/>
      <c r="T263" s="80"/>
      <c r="U263" s="80"/>
      <c r="V263" s="80"/>
      <c r="W263" s="80"/>
    </row>
    <row r="264" spans="8:23" x14ac:dyDescent="0.2">
      <c r="H264" s="80"/>
      <c r="I264" s="80"/>
      <c r="J264" s="80"/>
      <c r="K264" s="80"/>
      <c r="L264" s="80"/>
      <c r="M264" s="80"/>
      <c r="N264" s="80"/>
      <c r="O264" s="80"/>
      <c r="P264" s="80"/>
      <c r="Q264" s="80"/>
      <c r="R264" s="80"/>
      <c r="S264" s="80"/>
      <c r="T264" s="80"/>
      <c r="U264" s="80"/>
      <c r="V264" s="80"/>
      <c r="W264" s="80"/>
    </row>
    <row r="265" spans="8:23" x14ac:dyDescent="0.2">
      <c r="H265" s="80"/>
      <c r="I265" s="80"/>
      <c r="J265" s="80"/>
      <c r="K265" s="80"/>
      <c r="L265" s="80"/>
      <c r="M265" s="80"/>
      <c r="N265" s="80"/>
      <c r="O265" s="80"/>
      <c r="P265" s="80"/>
      <c r="Q265" s="80"/>
      <c r="R265" s="80"/>
      <c r="S265" s="80"/>
      <c r="T265" s="80"/>
      <c r="U265" s="80"/>
      <c r="V265" s="80"/>
      <c r="W265" s="80"/>
    </row>
    <row r="266" spans="8:23" x14ac:dyDescent="0.2">
      <c r="H266" s="80"/>
      <c r="I266" s="80"/>
      <c r="J266" s="80"/>
      <c r="K266" s="80"/>
      <c r="L266" s="80"/>
      <c r="M266" s="80"/>
      <c r="N266" s="80"/>
      <c r="O266" s="80"/>
      <c r="P266" s="80"/>
      <c r="Q266" s="80"/>
      <c r="R266" s="80"/>
      <c r="S266" s="80"/>
      <c r="T266" s="80"/>
      <c r="U266" s="80"/>
      <c r="V266" s="80"/>
      <c r="W266" s="80"/>
    </row>
    <row r="267" spans="8:23" x14ac:dyDescent="0.2">
      <c r="H267" s="80"/>
      <c r="I267" s="80"/>
      <c r="J267" s="80"/>
      <c r="K267" s="80"/>
      <c r="L267" s="80"/>
      <c r="M267" s="80"/>
      <c r="N267" s="80"/>
      <c r="O267" s="80"/>
      <c r="P267" s="80"/>
      <c r="Q267" s="80"/>
      <c r="R267" s="80"/>
      <c r="S267" s="80"/>
      <c r="T267" s="80"/>
      <c r="U267" s="80"/>
      <c r="V267" s="80"/>
      <c r="W267" s="80"/>
    </row>
    <row r="268" spans="8:23" x14ac:dyDescent="0.2">
      <c r="H268" s="80"/>
      <c r="I268" s="80"/>
      <c r="J268" s="80"/>
      <c r="K268" s="80"/>
      <c r="L268" s="80"/>
      <c r="M268" s="80"/>
      <c r="N268" s="80"/>
      <c r="O268" s="80"/>
      <c r="P268" s="80"/>
      <c r="Q268" s="80"/>
      <c r="R268" s="80"/>
      <c r="S268" s="80"/>
      <c r="T268" s="80"/>
      <c r="U268" s="80"/>
      <c r="V268" s="80"/>
      <c r="W268" s="80"/>
    </row>
    <row r="269" spans="8:23" x14ac:dyDescent="0.2">
      <c r="H269" s="80"/>
      <c r="I269" s="80"/>
      <c r="J269" s="80"/>
      <c r="K269" s="80"/>
      <c r="L269" s="80"/>
      <c r="M269" s="80"/>
      <c r="N269" s="80"/>
      <c r="O269" s="80"/>
      <c r="P269" s="80"/>
      <c r="Q269" s="80"/>
      <c r="R269" s="80"/>
      <c r="S269" s="80"/>
      <c r="T269" s="80"/>
      <c r="U269" s="80"/>
      <c r="V269" s="80"/>
      <c r="W269" s="80"/>
    </row>
    <row r="270" spans="8:23" x14ac:dyDescent="0.2">
      <c r="H270" s="80"/>
      <c r="I270" s="80"/>
      <c r="J270" s="80"/>
      <c r="K270" s="80"/>
      <c r="L270" s="80"/>
      <c r="M270" s="80"/>
      <c r="N270" s="80"/>
      <c r="O270" s="80"/>
      <c r="P270" s="80"/>
      <c r="Q270" s="80"/>
      <c r="R270" s="80"/>
      <c r="S270" s="80"/>
      <c r="T270" s="80"/>
      <c r="U270" s="80"/>
      <c r="V270" s="80"/>
      <c r="W270" s="80"/>
    </row>
    <row r="271" spans="8:23" x14ac:dyDescent="0.2">
      <c r="H271" s="80"/>
      <c r="I271" s="80"/>
      <c r="J271" s="80"/>
      <c r="K271" s="80"/>
      <c r="L271" s="80"/>
      <c r="M271" s="80"/>
      <c r="N271" s="80"/>
      <c r="O271" s="80"/>
      <c r="P271" s="80"/>
      <c r="Q271" s="80"/>
      <c r="R271" s="80"/>
      <c r="S271" s="80"/>
      <c r="T271" s="80"/>
      <c r="U271" s="80"/>
      <c r="V271" s="80"/>
      <c r="W271" s="80"/>
    </row>
    <row r="272" spans="8:23" x14ac:dyDescent="0.2">
      <c r="H272" s="80"/>
      <c r="I272" s="80"/>
      <c r="J272" s="80"/>
      <c r="K272" s="80"/>
      <c r="L272" s="80"/>
      <c r="M272" s="80"/>
      <c r="N272" s="80"/>
      <c r="O272" s="80"/>
      <c r="P272" s="80"/>
      <c r="Q272" s="80"/>
      <c r="R272" s="80"/>
      <c r="S272" s="80"/>
      <c r="T272" s="80"/>
      <c r="U272" s="80"/>
      <c r="V272" s="80"/>
      <c r="W272" s="80"/>
    </row>
    <row r="273" spans="8:23" x14ac:dyDescent="0.2">
      <c r="H273" s="80"/>
      <c r="I273" s="80"/>
      <c r="J273" s="80"/>
      <c r="K273" s="80"/>
      <c r="L273" s="80"/>
      <c r="M273" s="80"/>
      <c r="N273" s="80"/>
      <c r="O273" s="80"/>
      <c r="P273" s="80"/>
      <c r="Q273" s="80"/>
      <c r="R273" s="80"/>
      <c r="S273" s="80"/>
      <c r="T273" s="80"/>
      <c r="U273" s="80"/>
      <c r="V273" s="80"/>
      <c r="W273" s="80"/>
    </row>
    <row r="274" spans="8:23" x14ac:dyDescent="0.2">
      <c r="H274" s="80"/>
      <c r="I274" s="80"/>
      <c r="J274" s="80"/>
      <c r="K274" s="80"/>
      <c r="L274" s="80"/>
      <c r="M274" s="80"/>
      <c r="N274" s="80"/>
      <c r="O274" s="80"/>
      <c r="P274" s="80"/>
      <c r="Q274" s="80"/>
      <c r="R274" s="80"/>
      <c r="S274" s="80"/>
      <c r="T274" s="80"/>
      <c r="U274" s="80"/>
      <c r="V274" s="80"/>
      <c r="W274" s="80"/>
    </row>
    <row r="275" spans="8:23" x14ac:dyDescent="0.2">
      <c r="H275" s="80"/>
      <c r="I275" s="80"/>
      <c r="J275" s="80"/>
      <c r="K275" s="80"/>
      <c r="L275" s="80"/>
      <c r="M275" s="80"/>
      <c r="N275" s="80"/>
      <c r="O275" s="80"/>
      <c r="P275" s="80"/>
      <c r="Q275" s="80"/>
      <c r="R275" s="80"/>
      <c r="S275" s="80"/>
      <c r="T275" s="80"/>
      <c r="U275" s="80"/>
      <c r="V275" s="80"/>
      <c r="W275" s="80"/>
    </row>
    <row r="276" spans="8:23" x14ac:dyDescent="0.2">
      <c r="H276" s="80"/>
      <c r="I276" s="80"/>
      <c r="J276" s="80"/>
      <c r="K276" s="80"/>
      <c r="L276" s="80"/>
      <c r="M276" s="80"/>
      <c r="N276" s="80"/>
      <c r="O276" s="80"/>
      <c r="P276" s="80"/>
      <c r="Q276" s="80"/>
      <c r="R276" s="80"/>
      <c r="S276" s="80"/>
      <c r="T276" s="80"/>
      <c r="U276" s="80"/>
      <c r="V276" s="80"/>
      <c r="W276" s="80"/>
    </row>
    <row r="277" spans="8:23" x14ac:dyDescent="0.2">
      <c r="H277" s="80"/>
      <c r="I277" s="80"/>
      <c r="J277" s="80"/>
      <c r="K277" s="80"/>
      <c r="L277" s="80"/>
      <c r="M277" s="80"/>
      <c r="N277" s="80"/>
      <c r="O277" s="80"/>
      <c r="P277" s="80"/>
      <c r="Q277" s="80"/>
      <c r="R277" s="80"/>
      <c r="S277" s="80"/>
      <c r="T277" s="80"/>
      <c r="U277" s="80"/>
      <c r="V277" s="80"/>
      <c r="W277" s="80"/>
    </row>
    <row r="278" spans="8:23" x14ac:dyDescent="0.2">
      <c r="H278" s="80"/>
      <c r="I278" s="80"/>
      <c r="J278" s="80"/>
      <c r="K278" s="80"/>
      <c r="L278" s="80"/>
      <c r="M278" s="80"/>
      <c r="N278" s="80"/>
      <c r="O278" s="80"/>
      <c r="P278" s="80"/>
      <c r="Q278" s="80"/>
      <c r="R278" s="80"/>
      <c r="S278" s="80"/>
      <c r="T278" s="80"/>
      <c r="U278" s="80"/>
      <c r="V278" s="80"/>
      <c r="W278" s="80"/>
    </row>
    <row r="279" spans="8:23" x14ac:dyDescent="0.2">
      <c r="H279" s="80"/>
      <c r="I279" s="80"/>
      <c r="J279" s="80"/>
      <c r="K279" s="80"/>
      <c r="L279" s="80"/>
      <c r="M279" s="80"/>
      <c r="N279" s="80"/>
      <c r="O279" s="80"/>
      <c r="P279" s="80"/>
      <c r="Q279" s="80"/>
      <c r="R279" s="80"/>
      <c r="S279" s="80"/>
      <c r="T279" s="80"/>
      <c r="U279" s="80"/>
      <c r="V279" s="80"/>
      <c r="W279" s="80"/>
    </row>
    <row r="280" spans="8:23" x14ac:dyDescent="0.2">
      <c r="H280" s="80"/>
      <c r="I280" s="80"/>
      <c r="J280" s="80"/>
      <c r="K280" s="80"/>
      <c r="L280" s="80"/>
      <c r="M280" s="80"/>
      <c r="N280" s="80"/>
      <c r="O280" s="80"/>
      <c r="P280" s="80"/>
      <c r="Q280" s="80"/>
      <c r="R280" s="80"/>
      <c r="S280" s="80"/>
      <c r="T280" s="80"/>
      <c r="U280" s="80"/>
      <c r="V280" s="80"/>
      <c r="W280" s="80"/>
    </row>
    <row r="281" spans="8:23" x14ac:dyDescent="0.2">
      <c r="H281" s="80"/>
      <c r="I281" s="80"/>
      <c r="J281" s="80"/>
      <c r="K281" s="80"/>
      <c r="L281" s="80"/>
      <c r="M281" s="80"/>
      <c r="N281" s="80"/>
      <c r="O281" s="80"/>
      <c r="P281" s="80"/>
      <c r="Q281" s="80"/>
      <c r="R281" s="80"/>
      <c r="S281" s="80"/>
      <c r="T281" s="80"/>
      <c r="U281" s="80"/>
      <c r="V281" s="80"/>
      <c r="W281" s="80"/>
    </row>
    <row r="282" spans="8:23" x14ac:dyDescent="0.2">
      <c r="H282" s="80"/>
      <c r="I282" s="80"/>
      <c r="J282" s="80"/>
      <c r="K282" s="80"/>
      <c r="L282" s="80"/>
      <c r="M282" s="80"/>
      <c r="N282" s="80"/>
      <c r="O282" s="80"/>
      <c r="P282" s="80"/>
      <c r="Q282" s="80"/>
      <c r="R282" s="80"/>
      <c r="S282" s="80"/>
      <c r="T282" s="80"/>
      <c r="U282" s="80"/>
      <c r="V282" s="80"/>
      <c r="W282" s="80"/>
    </row>
    <row r="283" spans="8:23" x14ac:dyDescent="0.2">
      <c r="H283" s="80"/>
      <c r="I283" s="80"/>
      <c r="J283" s="80"/>
      <c r="K283" s="80"/>
      <c r="L283" s="80"/>
      <c r="M283" s="80"/>
      <c r="N283" s="80"/>
      <c r="O283" s="80"/>
      <c r="P283" s="80"/>
      <c r="Q283" s="80"/>
      <c r="R283" s="80"/>
      <c r="S283" s="80"/>
      <c r="T283" s="80"/>
      <c r="U283" s="80"/>
      <c r="V283" s="80"/>
      <c r="W283" s="80"/>
    </row>
    <row r="284" spans="8:23" x14ac:dyDescent="0.2">
      <c r="H284" s="80"/>
      <c r="I284" s="80"/>
      <c r="J284" s="80"/>
      <c r="K284" s="80"/>
      <c r="L284" s="80"/>
      <c r="M284" s="80"/>
      <c r="N284" s="80"/>
      <c r="O284" s="80"/>
      <c r="P284" s="80"/>
      <c r="Q284" s="80"/>
      <c r="R284" s="80"/>
      <c r="S284" s="80"/>
      <c r="T284" s="80"/>
      <c r="U284" s="80"/>
      <c r="V284" s="80"/>
      <c r="W284" s="80"/>
    </row>
    <row r="285" spans="8:23" x14ac:dyDescent="0.2">
      <c r="H285" s="80"/>
      <c r="I285" s="80"/>
      <c r="J285" s="80"/>
      <c r="K285" s="80"/>
      <c r="L285" s="80"/>
      <c r="M285" s="80"/>
      <c r="N285" s="80"/>
      <c r="O285" s="80"/>
      <c r="P285" s="80"/>
      <c r="Q285" s="80"/>
      <c r="R285" s="80"/>
      <c r="S285" s="80"/>
      <c r="T285" s="80"/>
      <c r="U285" s="80"/>
      <c r="V285" s="80"/>
      <c r="W285" s="80"/>
    </row>
    <row r="286" spans="8:23" x14ac:dyDescent="0.2">
      <c r="H286" s="80"/>
      <c r="I286" s="80"/>
      <c r="J286" s="80"/>
      <c r="K286" s="80"/>
      <c r="L286" s="80"/>
      <c r="M286" s="80"/>
      <c r="N286" s="80"/>
      <c r="O286" s="80"/>
      <c r="P286" s="80"/>
      <c r="Q286" s="80"/>
      <c r="R286" s="80"/>
      <c r="S286" s="80"/>
      <c r="T286" s="80"/>
      <c r="U286" s="80"/>
      <c r="V286" s="80"/>
      <c r="W286" s="80"/>
    </row>
    <row r="287" spans="8:23" x14ac:dyDescent="0.2">
      <c r="H287" s="80"/>
      <c r="I287" s="80"/>
      <c r="J287" s="80"/>
      <c r="K287" s="80"/>
      <c r="L287" s="80"/>
      <c r="M287" s="80"/>
      <c r="N287" s="80"/>
      <c r="O287" s="80"/>
      <c r="P287" s="80"/>
      <c r="Q287" s="80"/>
      <c r="R287" s="80"/>
      <c r="S287" s="80"/>
      <c r="T287" s="80"/>
      <c r="U287" s="80"/>
      <c r="V287" s="80"/>
      <c r="W287" s="80"/>
    </row>
    <row r="288" spans="8:23" x14ac:dyDescent="0.2">
      <c r="H288" s="80"/>
      <c r="I288" s="80"/>
      <c r="J288" s="80"/>
      <c r="K288" s="80"/>
      <c r="L288" s="80"/>
      <c r="M288" s="80"/>
      <c r="N288" s="80"/>
      <c r="O288" s="80"/>
      <c r="P288" s="80"/>
      <c r="Q288" s="80"/>
      <c r="R288" s="80"/>
      <c r="S288" s="80"/>
      <c r="T288" s="80"/>
      <c r="U288" s="80"/>
      <c r="V288" s="80"/>
      <c r="W288" s="80"/>
    </row>
    <row r="289" spans="8:23" x14ac:dyDescent="0.2">
      <c r="H289" s="80"/>
      <c r="I289" s="80"/>
      <c r="J289" s="80"/>
      <c r="K289" s="80"/>
      <c r="L289" s="80"/>
      <c r="M289" s="80"/>
      <c r="N289" s="80"/>
      <c r="O289" s="80"/>
      <c r="P289" s="80"/>
      <c r="Q289" s="80"/>
      <c r="R289" s="80"/>
      <c r="S289" s="80"/>
      <c r="T289" s="80"/>
      <c r="U289" s="80"/>
      <c r="V289" s="80"/>
      <c r="W289" s="80"/>
    </row>
    <row r="290" spans="8:23" x14ac:dyDescent="0.2">
      <c r="H290" s="80"/>
      <c r="I290" s="80"/>
      <c r="J290" s="80"/>
      <c r="K290" s="80"/>
      <c r="L290" s="80"/>
      <c r="M290" s="80"/>
      <c r="N290" s="80"/>
      <c r="O290" s="80"/>
      <c r="P290" s="80"/>
      <c r="Q290" s="80"/>
      <c r="R290" s="80"/>
      <c r="S290" s="80"/>
      <c r="T290" s="80"/>
      <c r="U290" s="80"/>
      <c r="V290" s="80"/>
      <c r="W290" s="80"/>
    </row>
    <row r="291" spans="8:23" x14ac:dyDescent="0.2">
      <c r="H291" s="80"/>
      <c r="I291" s="80"/>
      <c r="J291" s="80"/>
      <c r="K291" s="80"/>
      <c r="L291" s="80"/>
      <c r="M291" s="80"/>
      <c r="N291" s="80"/>
      <c r="O291" s="80"/>
      <c r="P291" s="80"/>
      <c r="Q291" s="80"/>
      <c r="R291" s="80"/>
      <c r="S291" s="80"/>
      <c r="T291" s="80"/>
      <c r="U291" s="80"/>
      <c r="V291" s="80"/>
      <c r="W291" s="80"/>
    </row>
    <row r="292" spans="8:23" x14ac:dyDescent="0.2">
      <c r="H292" s="80"/>
      <c r="I292" s="80"/>
      <c r="J292" s="80"/>
      <c r="K292" s="80"/>
      <c r="L292" s="80"/>
      <c r="M292" s="80"/>
      <c r="N292" s="80"/>
      <c r="O292" s="80"/>
      <c r="P292" s="80"/>
      <c r="Q292" s="80"/>
      <c r="R292" s="80"/>
      <c r="S292" s="80"/>
      <c r="T292" s="80"/>
      <c r="U292" s="80"/>
      <c r="V292" s="80"/>
      <c r="W292" s="80"/>
    </row>
    <row r="293" spans="8:23" x14ac:dyDescent="0.2">
      <c r="H293" s="80"/>
      <c r="I293" s="80"/>
      <c r="J293" s="80"/>
      <c r="K293" s="80"/>
      <c r="L293" s="80"/>
      <c r="M293" s="80"/>
      <c r="N293" s="80"/>
      <c r="O293" s="80"/>
      <c r="P293" s="80"/>
      <c r="Q293" s="80"/>
      <c r="R293" s="80"/>
      <c r="S293" s="80"/>
      <c r="T293" s="80"/>
      <c r="U293" s="80"/>
      <c r="V293" s="80"/>
      <c r="W293" s="80"/>
    </row>
    <row r="294" spans="8:23" x14ac:dyDescent="0.2">
      <c r="H294" s="80"/>
      <c r="I294" s="80"/>
      <c r="J294" s="80"/>
      <c r="K294" s="80"/>
      <c r="L294" s="80"/>
      <c r="M294" s="80"/>
      <c r="N294" s="80"/>
      <c r="O294" s="80"/>
      <c r="P294" s="80"/>
      <c r="Q294" s="80"/>
      <c r="R294" s="80"/>
      <c r="S294" s="80"/>
      <c r="T294" s="80"/>
      <c r="U294" s="80"/>
      <c r="V294" s="80"/>
      <c r="W294" s="80"/>
    </row>
    <row r="295" spans="8:23" x14ac:dyDescent="0.2">
      <c r="H295" s="80"/>
      <c r="I295" s="80"/>
      <c r="J295" s="80"/>
      <c r="K295" s="80"/>
      <c r="L295" s="80"/>
      <c r="M295" s="80"/>
      <c r="N295" s="80"/>
      <c r="O295" s="80"/>
      <c r="P295" s="80"/>
      <c r="Q295" s="80"/>
      <c r="R295" s="80"/>
      <c r="S295" s="80"/>
      <c r="T295" s="80"/>
      <c r="U295" s="80"/>
      <c r="V295" s="80"/>
      <c r="W295" s="80"/>
    </row>
    <row r="296" spans="8:23" x14ac:dyDescent="0.2">
      <c r="H296" s="80"/>
      <c r="I296" s="80"/>
      <c r="J296" s="80"/>
      <c r="K296" s="80"/>
      <c r="L296" s="80"/>
      <c r="M296" s="80"/>
      <c r="N296" s="80"/>
      <c r="O296" s="80"/>
      <c r="P296" s="80"/>
      <c r="Q296" s="80"/>
      <c r="R296" s="80"/>
      <c r="S296" s="80"/>
      <c r="T296" s="80"/>
      <c r="U296" s="80"/>
      <c r="V296" s="80"/>
      <c r="W296" s="80"/>
    </row>
    <row r="297" spans="8:23" x14ac:dyDescent="0.2">
      <c r="H297" s="80"/>
      <c r="I297" s="80"/>
      <c r="J297" s="80"/>
      <c r="K297" s="80"/>
      <c r="L297" s="80"/>
      <c r="M297" s="80"/>
      <c r="N297" s="80"/>
      <c r="O297" s="80"/>
      <c r="P297" s="80"/>
      <c r="Q297" s="80"/>
      <c r="R297" s="80"/>
      <c r="S297" s="80"/>
      <c r="T297" s="80"/>
      <c r="U297" s="80"/>
      <c r="V297" s="80"/>
      <c r="W297" s="80"/>
    </row>
    <row r="298" spans="8:23" x14ac:dyDescent="0.2">
      <c r="H298" s="80"/>
      <c r="I298" s="80"/>
      <c r="J298" s="80"/>
      <c r="K298" s="80"/>
      <c r="L298" s="80"/>
      <c r="M298" s="80"/>
      <c r="N298" s="80"/>
      <c r="O298" s="80"/>
      <c r="P298" s="80"/>
      <c r="Q298" s="80"/>
      <c r="R298" s="80"/>
      <c r="S298" s="80"/>
      <c r="T298" s="80"/>
      <c r="U298" s="80"/>
      <c r="V298" s="80"/>
      <c r="W298" s="80"/>
    </row>
    <row r="299" spans="8:23" x14ac:dyDescent="0.2">
      <c r="H299" s="80"/>
      <c r="I299" s="80"/>
      <c r="J299" s="80"/>
      <c r="K299" s="80"/>
      <c r="L299" s="80"/>
      <c r="M299" s="80"/>
      <c r="N299" s="80"/>
      <c r="O299" s="80"/>
      <c r="P299" s="80"/>
      <c r="Q299" s="80"/>
      <c r="R299" s="80"/>
      <c r="S299" s="80"/>
      <c r="T299" s="80"/>
      <c r="U299" s="80"/>
      <c r="V299" s="80"/>
      <c r="W299" s="80"/>
    </row>
    <row r="300" spans="8:23" x14ac:dyDescent="0.2">
      <c r="H300" s="80"/>
      <c r="I300" s="80"/>
      <c r="J300" s="80"/>
      <c r="K300" s="80"/>
      <c r="L300" s="80"/>
      <c r="M300" s="80"/>
      <c r="N300" s="80"/>
      <c r="O300" s="80"/>
      <c r="P300" s="80"/>
      <c r="Q300" s="80"/>
      <c r="R300" s="80"/>
      <c r="S300" s="80"/>
      <c r="T300" s="80"/>
      <c r="U300" s="80"/>
      <c r="V300" s="80"/>
      <c r="W300" s="80"/>
    </row>
    <row r="301" spans="8:23" x14ac:dyDescent="0.2">
      <c r="H301" s="80"/>
      <c r="I301" s="80"/>
      <c r="J301" s="80"/>
      <c r="K301" s="80"/>
      <c r="L301" s="80"/>
      <c r="M301" s="80"/>
      <c r="N301" s="80"/>
      <c r="O301" s="80"/>
      <c r="P301" s="80"/>
      <c r="Q301" s="80"/>
      <c r="R301" s="80"/>
      <c r="S301" s="80"/>
      <c r="T301" s="80"/>
      <c r="U301" s="80"/>
      <c r="V301" s="80"/>
      <c r="W301" s="80"/>
    </row>
    <row r="302" spans="8:23" x14ac:dyDescent="0.2">
      <c r="H302" s="80"/>
      <c r="I302" s="80"/>
      <c r="J302" s="80"/>
      <c r="K302" s="80"/>
      <c r="L302" s="80"/>
      <c r="M302" s="80"/>
      <c r="N302" s="80"/>
      <c r="O302" s="80"/>
      <c r="P302" s="80"/>
      <c r="Q302" s="80"/>
      <c r="R302" s="80"/>
      <c r="S302" s="80"/>
      <c r="T302" s="80"/>
      <c r="U302" s="80"/>
      <c r="V302" s="80"/>
      <c r="W302" s="80"/>
    </row>
    <row r="303" spans="8:23" x14ac:dyDescent="0.2">
      <c r="H303" s="80"/>
      <c r="I303" s="80"/>
      <c r="J303" s="80"/>
      <c r="K303" s="80"/>
      <c r="L303" s="80"/>
      <c r="M303" s="80"/>
      <c r="N303" s="80"/>
      <c r="O303" s="80"/>
      <c r="P303" s="80"/>
      <c r="Q303" s="80"/>
      <c r="R303" s="80"/>
      <c r="S303" s="80"/>
      <c r="T303" s="80"/>
      <c r="U303" s="80"/>
      <c r="V303" s="80"/>
      <c r="W303" s="80"/>
    </row>
    <row r="304" spans="8:23" x14ac:dyDescent="0.2">
      <c r="H304" s="80"/>
      <c r="I304" s="80"/>
      <c r="J304" s="80"/>
      <c r="K304" s="80"/>
      <c r="L304" s="80"/>
      <c r="M304" s="80"/>
      <c r="N304" s="80"/>
      <c r="O304" s="80"/>
      <c r="P304" s="80"/>
      <c r="Q304" s="80"/>
      <c r="R304" s="80"/>
      <c r="S304" s="80"/>
      <c r="T304" s="80"/>
      <c r="U304" s="80"/>
      <c r="V304" s="80"/>
      <c r="W304" s="80"/>
    </row>
    <row r="305" spans="8:23" x14ac:dyDescent="0.2">
      <c r="H305" s="80"/>
      <c r="I305" s="80"/>
      <c r="J305" s="80"/>
      <c r="K305" s="80"/>
      <c r="L305" s="80"/>
      <c r="M305" s="80"/>
      <c r="N305" s="80"/>
      <c r="O305" s="80"/>
      <c r="P305" s="80"/>
      <c r="Q305" s="80"/>
      <c r="R305" s="80"/>
      <c r="S305" s="80"/>
      <c r="T305" s="80"/>
      <c r="U305" s="80"/>
      <c r="V305" s="80"/>
      <c r="W305" s="80"/>
    </row>
    <row r="306" spans="8:23" x14ac:dyDescent="0.2">
      <c r="H306" s="80"/>
      <c r="I306" s="80"/>
      <c r="J306" s="80"/>
      <c r="K306" s="80"/>
      <c r="L306" s="80"/>
      <c r="M306" s="80"/>
      <c r="N306" s="80"/>
      <c r="O306" s="80"/>
      <c r="P306" s="80"/>
      <c r="Q306" s="80"/>
      <c r="R306" s="80"/>
      <c r="S306" s="80"/>
      <c r="T306" s="80"/>
      <c r="U306" s="80"/>
      <c r="V306" s="80"/>
      <c r="W306" s="80"/>
    </row>
    <row r="307" spans="8:23" x14ac:dyDescent="0.2">
      <c r="H307" s="80"/>
      <c r="I307" s="80"/>
      <c r="J307" s="80"/>
      <c r="K307" s="80"/>
      <c r="L307" s="80"/>
      <c r="M307" s="80"/>
      <c r="N307" s="80"/>
      <c r="O307" s="80"/>
      <c r="P307" s="80"/>
      <c r="Q307" s="80"/>
      <c r="R307" s="80"/>
      <c r="S307" s="80"/>
      <c r="T307" s="80"/>
      <c r="U307" s="80"/>
      <c r="V307" s="80"/>
      <c r="W307" s="80"/>
    </row>
    <row r="308" spans="8:23" x14ac:dyDescent="0.2">
      <c r="H308" s="80"/>
      <c r="I308" s="80"/>
      <c r="J308" s="80"/>
      <c r="K308" s="80"/>
      <c r="L308" s="80"/>
      <c r="M308" s="80"/>
      <c r="N308" s="80"/>
      <c r="O308" s="80"/>
      <c r="P308" s="80"/>
      <c r="Q308" s="80"/>
      <c r="R308" s="80"/>
      <c r="S308" s="80"/>
      <c r="T308" s="80"/>
      <c r="U308" s="80"/>
      <c r="V308" s="80"/>
      <c r="W308" s="80"/>
    </row>
    <row r="309" spans="8:23" x14ac:dyDescent="0.2">
      <c r="L309" s="80"/>
      <c r="M309" s="80"/>
      <c r="N309" s="80"/>
      <c r="O309" s="80"/>
      <c r="P309" s="80"/>
      <c r="Q309" s="80"/>
      <c r="R309" s="80"/>
      <c r="S309" s="80"/>
      <c r="T309" s="80"/>
      <c r="U309" s="80"/>
      <c r="V309" s="80"/>
      <c r="W309" s="80"/>
    </row>
    <row r="310" spans="8:23" x14ac:dyDescent="0.2">
      <c r="L310" s="80"/>
      <c r="M310" s="80"/>
      <c r="N310" s="80"/>
      <c r="O310" s="80"/>
      <c r="P310" s="80"/>
      <c r="Q310" s="80"/>
      <c r="R310" s="80"/>
      <c r="S310" s="80"/>
      <c r="T310" s="80"/>
      <c r="U310" s="80"/>
      <c r="V310" s="80"/>
      <c r="W310" s="80"/>
    </row>
    <row r="311" spans="8:23" x14ac:dyDescent="0.2">
      <c r="L311" s="80"/>
      <c r="M311" s="80"/>
      <c r="N311" s="80"/>
      <c r="O311" s="80"/>
      <c r="P311" s="80"/>
      <c r="Q311" s="80"/>
      <c r="R311" s="80"/>
      <c r="S311" s="80"/>
      <c r="T311" s="80"/>
      <c r="U311" s="80"/>
      <c r="V311" s="80"/>
      <c r="W311" s="80"/>
    </row>
    <row r="312" spans="8:23" x14ac:dyDescent="0.2">
      <c r="L312" s="80"/>
      <c r="M312" s="80"/>
      <c r="N312" s="80"/>
      <c r="O312" s="80"/>
      <c r="P312" s="80"/>
      <c r="Q312" s="80"/>
      <c r="R312" s="80"/>
      <c r="S312" s="80"/>
      <c r="T312" s="80"/>
      <c r="U312" s="80"/>
      <c r="V312" s="80"/>
      <c r="W312" s="80"/>
    </row>
    <row r="313" spans="8:23" x14ac:dyDescent="0.2">
      <c r="L313" s="80"/>
      <c r="M313" s="80"/>
      <c r="N313" s="80"/>
      <c r="O313" s="80"/>
      <c r="P313" s="80"/>
      <c r="Q313" s="80"/>
      <c r="R313" s="80"/>
      <c r="S313" s="80"/>
      <c r="T313" s="80"/>
      <c r="U313" s="80"/>
      <c r="V313" s="80"/>
      <c r="W313" s="80"/>
    </row>
    <row r="314" spans="8:23" x14ac:dyDescent="0.2">
      <c r="L314" s="80"/>
      <c r="M314" s="80"/>
      <c r="N314" s="80"/>
      <c r="O314" s="80"/>
      <c r="P314" s="80"/>
      <c r="Q314" s="80"/>
      <c r="R314" s="80"/>
      <c r="S314" s="80"/>
      <c r="T314" s="80"/>
      <c r="U314" s="80"/>
      <c r="V314" s="80"/>
      <c r="W314" s="80"/>
    </row>
    <row r="315" spans="8:23" x14ac:dyDescent="0.2">
      <c r="L315" s="80"/>
      <c r="M315" s="80"/>
      <c r="N315" s="80"/>
      <c r="O315" s="80"/>
      <c r="P315" s="80"/>
      <c r="Q315" s="80"/>
      <c r="R315" s="80"/>
      <c r="S315" s="80"/>
      <c r="T315" s="80"/>
      <c r="U315" s="80"/>
      <c r="V315" s="80"/>
      <c r="W315" s="80"/>
    </row>
    <row r="316" spans="8:23" x14ac:dyDescent="0.2">
      <c r="L316" s="80"/>
      <c r="M316" s="80"/>
      <c r="N316" s="80"/>
      <c r="O316" s="80"/>
      <c r="P316" s="80"/>
      <c r="Q316" s="80"/>
      <c r="R316" s="80"/>
      <c r="S316" s="80"/>
      <c r="T316" s="80"/>
      <c r="U316" s="80"/>
      <c r="V316" s="80"/>
      <c r="W316" s="80"/>
    </row>
  </sheetData>
  <mergeCells count="1">
    <mergeCell ref="H9:X9"/>
  </mergeCells>
  <phoneticPr fontId="46" type="noConversion"/>
  <pageMargins left="0.7" right="0.7" top="0.75" bottom="0.75" header="0.3" footer="0.3"/>
  <pageSetup orientation="portrait" horizontalDpi="0" verticalDpi="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D26"/>
  <sheetViews>
    <sheetView rightToLeft="1" topLeftCell="A4" workbookViewId="0">
      <selection activeCell="B26" sqref="B26"/>
    </sheetView>
  </sheetViews>
  <sheetFormatPr defaultRowHeight="14.25" x14ac:dyDescent="0.2"/>
  <cols>
    <col min="2" max="2" width="4.5" customWidth="1"/>
    <col min="3" max="3" width="30.375" customWidth="1"/>
    <col min="4" max="4" width="36.5" bestFit="1" customWidth="1"/>
  </cols>
  <sheetData>
    <row r="2" spans="1:4" ht="21" thickBot="1" x14ac:dyDescent="0.25">
      <c r="B2" s="10" t="s">
        <v>118</v>
      </c>
      <c r="C2" s="8"/>
      <c r="D2" s="8"/>
    </row>
    <row r="3" spans="1:4" ht="16.5" x14ac:dyDescent="0.2">
      <c r="B3" s="2" t="s">
        <v>119</v>
      </c>
      <c r="C3" s="8"/>
      <c r="D3" s="8"/>
    </row>
    <row r="4" spans="1:4" ht="15.75" x14ac:dyDescent="0.2">
      <c r="B4" s="47" t="s">
        <v>8</v>
      </c>
      <c r="C4" s="47" t="s">
        <v>120</v>
      </c>
      <c r="D4" s="47" t="s">
        <v>121</v>
      </c>
    </row>
    <row r="5" spans="1:4" ht="16.5" thickBot="1" x14ac:dyDescent="0.25">
      <c r="B5" s="48">
        <v>1</v>
      </c>
      <c r="C5" s="96">
        <v>45458</v>
      </c>
      <c r="D5" s="120">
        <v>6000000</v>
      </c>
    </row>
    <row r="6" spans="1:4" ht="16.5" thickBot="1" x14ac:dyDescent="0.25">
      <c r="B6" s="48">
        <v>2</v>
      </c>
      <c r="C6" s="96"/>
      <c r="D6" s="120"/>
    </row>
    <row r="7" spans="1:4" ht="16.5" thickBot="1" x14ac:dyDescent="0.25">
      <c r="B7" s="48">
        <v>3</v>
      </c>
      <c r="C7" s="96">
        <v>45657</v>
      </c>
      <c r="D7" s="120" t="s">
        <v>486</v>
      </c>
    </row>
    <row r="8" spans="1:4" ht="15.75" customHeight="1" x14ac:dyDescent="0.2">
      <c r="B8" s="51" t="s">
        <v>44</v>
      </c>
      <c r="C8" s="51"/>
      <c r="D8" s="121">
        <f>SUM(D5:D7)</f>
        <v>6000000</v>
      </c>
    </row>
    <row r="9" spans="1:4" ht="17.25" x14ac:dyDescent="0.2">
      <c r="B9" s="19"/>
      <c r="C9" s="8"/>
      <c r="D9" s="8"/>
    </row>
    <row r="10" spans="1:4" ht="16.5" x14ac:dyDescent="0.2">
      <c r="B10" s="2" t="s">
        <v>122</v>
      </c>
      <c r="C10" s="8"/>
      <c r="D10" s="8"/>
    </row>
    <row r="11" spans="1:4" ht="16.5" x14ac:dyDescent="0.2">
      <c r="A11">
        <v>1</v>
      </c>
      <c r="B11" s="71" t="s">
        <v>488</v>
      </c>
      <c r="C11" s="8"/>
      <c r="D11" s="8"/>
    </row>
    <row r="12" spans="1:4" ht="16.5" x14ac:dyDescent="0.2">
      <c r="A12">
        <v>2</v>
      </c>
      <c r="B12" s="71" t="s">
        <v>489</v>
      </c>
      <c r="C12" s="8"/>
      <c r="D12" s="8"/>
    </row>
    <row r="13" spans="1:4" ht="16.5" x14ac:dyDescent="0.2">
      <c r="A13">
        <v>3</v>
      </c>
      <c r="B13" s="71"/>
      <c r="C13" s="8"/>
      <c r="D13" s="8"/>
    </row>
    <row r="14" spans="1:4" x14ac:dyDescent="0.2">
      <c r="B14" s="3"/>
      <c r="C14" s="8"/>
      <c r="D14" s="8"/>
    </row>
    <row r="15" spans="1:4" ht="16.5" x14ac:dyDescent="0.2">
      <c r="B15" s="2" t="s">
        <v>123</v>
      </c>
      <c r="C15" s="8"/>
      <c r="D15" s="8"/>
    </row>
    <row r="16" spans="1:4" ht="15.75" x14ac:dyDescent="0.2">
      <c r="B16" s="47" t="s">
        <v>8</v>
      </c>
      <c r="C16" s="47" t="s">
        <v>124</v>
      </c>
      <c r="D16" s="47" t="s">
        <v>125</v>
      </c>
    </row>
    <row r="17" spans="1:4" ht="15.75" x14ac:dyDescent="0.2">
      <c r="B17" s="48">
        <v>1</v>
      </c>
      <c r="C17" s="49" t="s">
        <v>467</v>
      </c>
      <c r="D17" s="137">
        <v>6000000</v>
      </c>
    </row>
    <row r="18" spans="1:4" ht="15.75" x14ac:dyDescent="0.2">
      <c r="B18" s="48">
        <v>3</v>
      </c>
      <c r="C18" s="49"/>
      <c r="D18" s="70"/>
    </row>
    <row r="19" spans="1:4" ht="15.75" x14ac:dyDescent="0.2">
      <c r="B19" s="48">
        <v>2</v>
      </c>
      <c r="C19" s="49" t="s">
        <v>484</v>
      </c>
      <c r="D19" s="70" t="s">
        <v>487</v>
      </c>
    </row>
    <row r="20" spans="1:4" ht="15.75" customHeight="1" x14ac:dyDescent="0.2">
      <c r="B20" s="51" t="s">
        <v>44</v>
      </c>
      <c r="C20" s="51"/>
      <c r="D20" s="131">
        <v>6000000</v>
      </c>
    </row>
    <row r="21" spans="1:4" ht="16.5" x14ac:dyDescent="0.2">
      <c r="B21" s="2" t="s">
        <v>126</v>
      </c>
      <c r="C21" s="8"/>
      <c r="D21" s="8"/>
    </row>
    <row r="22" spans="1:4" ht="16.5" x14ac:dyDescent="0.2">
      <c r="A22">
        <v>1</v>
      </c>
      <c r="B22" s="71" t="s">
        <v>530</v>
      </c>
      <c r="C22" s="8"/>
      <c r="D22" s="8"/>
    </row>
    <row r="23" spans="1:4" x14ac:dyDescent="0.2">
      <c r="B23" s="3"/>
      <c r="C23" s="8"/>
      <c r="D23" s="8"/>
    </row>
    <row r="24" spans="1:4" ht="18" x14ac:dyDescent="0.2">
      <c r="B24" s="46" t="s">
        <v>127</v>
      </c>
      <c r="C24" s="8"/>
      <c r="D24" s="8"/>
    </row>
    <row r="25" spans="1:4" ht="16.5" x14ac:dyDescent="0.2">
      <c r="A25">
        <v>1</v>
      </c>
      <c r="B25" s="71" t="s">
        <v>531</v>
      </c>
      <c r="C25" s="8"/>
      <c r="D25" s="8"/>
    </row>
    <row r="26" spans="1:4" x14ac:dyDescent="0.2">
      <c r="B26" s="3"/>
      <c r="C26" s="8"/>
      <c r="D26" s="8"/>
    </row>
  </sheetData>
  <pageMargins left="0.7" right="0.7" top="0.75" bottom="0.75" header="0.3" footer="0.3"/>
  <pageSetup orientation="portrait" horizontalDpi="0"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81E41B-C833-4122-BDD9-674BBA106915}">
  <dimension ref="A2:B15"/>
  <sheetViews>
    <sheetView rightToLeft="1" workbookViewId="0">
      <selection activeCell="B5" sqref="B5"/>
    </sheetView>
  </sheetViews>
  <sheetFormatPr defaultRowHeight="14.25" x14ac:dyDescent="0.2"/>
  <sheetData>
    <row r="2" spans="1:2" ht="21" thickBot="1" x14ac:dyDescent="0.25">
      <c r="B2" s="10" t="s">
        <v>128</v>
      </c>
    </row>
    <row r="3" spans="1:2" ht="18" x14ac:dyDescent="0.2">
      <c r="B3" s="13" t="s">
        <v>129</v>
      </c>
    </row>
    <row r="4" spans="1:2" ht="18.75" x14ac:dyDescent="0.2">
      <c r="B4" s="132" t="s">
        <v>522</v>
      </c>
    </row>
    <row r="5" spans="1:2" ht="16.5" x14ac:dyDescent="0.2">
      <c r="A5">
        <v>1</v>
      </c>
      <c r="B5" s="71" t="s">
        <v>492</v>
      </c>
    </row>
    <row r="6" spans="1:2" ht="16.5" x14ac:dyDescent="0.2">
      <c r="A6">
        <v>2</v>
      </c>
      <c r="B6" s="71" t="s">
        <v>490</v>
      </c>
    </row>
    <row r="7" spans="1:2" ht="16.5" x14ac:dyDescent="0.2">
      <c r="A7">
        <v>3</v>
      </c>
      <c r="B7" s="71" t="s">
        <v>491</v>
      </c>
    </row>
    <row r="8" spans="1:2" ht="16.5" x14ac:dyDescent="0.2">
      <c r="A8">
        <v>4</v>
      </c>
      <c r="B8" s="71" t="s">
        <v>493</v>
      </c>
    </row>
    <row r="9" spans="1:2" ht="16.5" x14ac:dyDescent="0.2">
      <c r="A9">
        <v>5</v>
      </c>
      <c r="B9" s="71" t="s">
        <v>501</v>
      </c>
    </row>
    <row r="10" spans="1:2" ht="16.5" x14ac:dyDescent="0.2">
      <c r="A10">
        <v>6</v>
      </c>
      <c r="B10" s="71"/>
    </row>
    <row r="11" spans="1:2" ht="16.5" x14ac:dyDescent="0.2">
      <c r="A11">
        <v>7</v>
      </c>
      <c r="B11" s="71"/>
    </row>
    <row r="12" spans="1:2" ht="16.5" x14ac:dyDescent="0.2">
      <c r="A12">
        <v>8</v>
      </c>
      <c r="B12" s="71"/>
    </row>
    <row r="13" spans="1:2" ht="16.5" x14ac:dyDescent="0.2">
      <c r="A13">
        <v>9</v>
      </c>
      <c r="B13" s="71"/>
    </row>
    <row r="14" spans="1:2" ht="16.5" x14ac:dyDescent="0.2">
      <c r="A14">
        <v>10</v>
      </c>
      <c r="B14" s="71"/>
    </row>
    <row r="15" spans="1:2" ht="16.5" x14ac:dyDescent="0.2">
      <c r="A15">
        <v>11</v>
      </c>
      <c r="B15" s="71"/>
    </row>
  </sheetData>
  <pageMargins left="0.7" right="0.7" top="0.75" bottom="0.75" header="0.3" footer="0.3"/>
  <pageSetup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A2468D-2B4D-4877-A11C-7B853B1C8AB4}">
  <dimension ref="B2:F30"/>
  <sheetViews>
    <sheetView rightToLeft="1" topLeftCell="A4" workbookViewId="0">
      <selection activeCell="D24" sqref="D24"/>
    </sheetView>
  </sheetViews>
  <sheetFormatPr defaultRowHeight="14.25" x14ac:dyDescent="0.2"/>
  <cols>
    <col min="2" max="2" width="4.75" customWidth="1"/>
    <col min="3" max="4" width="28.75" customWidth="1"/>
    <col min="5" max="5" width="7.5" customWidth="1"/>
    <col min="6" max="6" width="7.25" customWidth="1"/>
  </cols>
  <sheetData>
    <row r="2" spans="2:3" ht="20.25" x14ac:dyDescent="0.2">
      <c r="B2" s="1"/>
    </row>
    <row r="3" spans="2:3" ht="21.75" thickBot="1" x14ac:dyDescent="0.25">
      <c r="B3" s="33" t="s">
        <v>0</v>
      </c>
    </row>
    <row r="4" spans="2:3" ht="15.75" x14ac:dyDescent="0.2">
      <c r="B4" s="34"/>
    </row>
    <row r="5" spans="2:3" ht="16.5" x14ac:dyDescent="0.2">
      <c r="B5" s="2" t="s">
        <v>1</v>
      </c>
    </row>
    <row r="6" spans="2:3" ht="16.5" x14ac:dyDescent="0.2">
      <c r="B6" s="3"/>
      <c r="C6" s="73" t="s">
        <v>494</v>
      </c>
    </row>
    <row r="7" spans="2:3" ht="16.5" x14ac:dyDescent="0.2">
      <c r="B7" s="2" t="s">
        <v>3</v>
      </c>
    </row>
    <row r="8" spans="2:3" ht="16.5" x14ac:dyDescent="0.2">
      <c r="B8" s="3"/>
      <c r="C8" s="73" t="s">
        <v>133</v>
      </c>
    </row>
    <row r="9" spans="2:3" ht="16.5" x14ac:dyDescent="0.2">
      <c r="B9" s="2" t="s">
        <v>4</v>
      </c>
    </row>
    <row r="10" spans="2:3" ht="16.5" x14ac:dyDescent="0.2">
      <c r="B10" s="3"/>
      <c r="C10" s="73" t="s">
        <v>134</v>
      </c>
    </row>
    <row r="11" spans="2:3" x14ac:dyDescent="0.2">
      <c r="B11" s="3"/>
    </row>
    <row r="12" spans="2:3" ht="16.5" x14ac:dyDescent="0.2">
      <c r="B12" s="2" t="s">
        <v>5</v>
      </c>
    </row>
    <row r="13" spans="2:3" ht="16.5" x14ac:dyDescent="0.2">
      <c r="B13" s="3"/>
      <c r="C13" s="73" t="s">
        <v>135</v>
      </c>
    </row>
    <row r="14" spans="2:3" ht="16.5" x14ac:dyDescent="0.2">
      <c r="B14" s="3"/>
      <c r="C14" s="73" t="s">
        <v>136</v>
      </c>
    </row>
    <row r="15" spans="2:3" ht="16.5" x14ac:dyDescent="0.2">
      <c r="B15" s="3"/>
      <c r="C15" s="73" t="s">
        <v>137</v>
      </c>
    </row>
    <row r="16" spans="2:3" ht="16.5" x14ac:dyDescent="0.2">
      <c r="B16" s="2" t="s">
        <v>6</v>
      </c>
    </row>
    <row r="17" spans="2:6" ht="16.5" x14ac:dyDescent="0.2">
      <c r="B17" s="3"/>
      <c r="C17" s="73" t="s">
        <v>138</v>
      </c>
    </row>
    <row r="18" spans="2:6" ht="17.25" thickBot="1" x14ac:dyDescent="0.25">
      <c r="B18" s="2" t="s">
        <v>7</v>
      </c>
    </row>
    <row r="19" spans="2:6" ht="39" thickBot="1" x14ac:dyDescent="0.25">
      <c r="B19" s="15" t="s">
        <v>8</v>
      </c>
      <c r="C19" s="4" t="s">
        <v>9</v>
      </c>
      <c r="D19" s="4" t="s">
        <v>10</v>
      </c>
      <c r="E19" s="53" t="s">
        <v>139</v>
      </c>
      <c r="F19" s="53" t="s">
        <v>140</v>
      </c>
    </row>
    <row r="20" spans="2:6" ht="16.5" thickBot="1" x14ac:dyDescent="0.25">
      <c r="B20" s="61">
        <v>1</v>
      </c>
      <c r="C20" s="62" t="s">
        <v>133</v>
      </c>
      <c r="D20" s="62" t="s">
        <v>160</v>
      </c>
      <c r="E20" s="66">
        <v>2.1</v>
      </c>
      <c r="F20" s="67">
        <v>0.35</v>
      </c>
    </row>
    <row r="21" spans="2:6" ht="16.5" thickBot="1" x14ac:dyDescent="0.25">
      <c r="B21" s="61">
        <v>2</v>
      </c>
      <c r="C21" s="63" t="s">
        <v>141</v>
      </c>
      <c r="D21" s="62" t="s">
        <v>159</v>
      </c>
      <c r="E21" s="66">
        <v>1.5</v>
      </c>
      <c r="F21" s="67">
        <v>0.25</v>
      </c>
    </row>
    <row r="22" spans="2:6" ht="16.5" thickBot="1" x14ac:dyDescent="0.25">
      <c r="B22" s="61">
        <v>3</v>
      </c>
      <c r="C22" s="63" t="s">
        <v>142</v>
      </c>
      <c r="D22" s="62" t="s">
        <v>159</v>
      </c>
      <c r="E22" s="66">
        <v>1.2</v>
      </c>
      <c r="F22" s="67">
        <v>0.2</v>
      </c>
    </row>
    <row r="23" spans="2:6" ht="16.5" thickBot="1" x14ac:dyDescent="0.25">
      <c r="B23" s="61">
        <v>4</v>
      </c>
      <c r="C23" s="62" t="s">
        <v>143</v>
      </c>
      <c r="D23" s="62" t="s">
        <v>159</v>
      </c>
      <c r="E23" s="66">
        <v>1.2</v>
      </c>
      <c r="F23" s="67">
        <v>0.2</v>
      </c>
    </row>
    <row r="24" spans="2:6" ht="16.5" customHeight="1" thickBot="1" x14ac:dyDescent="0.25">
      <c r="B24" s="64" t="s">
        <v>11</v>
      </c>
      <c r="C24" s="65"/>
      <c r="D24" s="65" t="s">
        <v>463</v>
      </c>
      <c r="E24" s="68">
        <v>6</v>
      </c>
      <c r="F24" s="69">
        <v>1</v>
      </c>
    </row>
    <row r="25" spans="2:6" x14ac:dyDescent="0.2">
      <c r="B25" s="5"/>
    </row>
    <row r="26" spans="2:6" x14ac:dyDescent="0.2">
      <c r="B26" s="3"/>
    </row>
    <row r="27" spans="2:6" x14ac:dyDescent="0.2">
      <c r="B27" s="3"/>
    </row>
    <row r="28" spans="2:6" x14ac:dyDescent="0.2">
      <c r="B28" s="3"/>
    </row>
    <row r="29" spans="2:6" x14ac:dyDescent="0.2">
      <c r="B29" s="3"/>
    </row>
    <row r="30" spans="2:6" ht="15" x14ac:dyDescent="0.2">
      <c r="B30" s="7"/>
    </row>
  </sheetData>
  <pageMargins left="0.7" right="0.7" top="0.75" bottom="0.75" header="0.3" footer="0.3"/>
  <pageSetup orientation="portrait" horizontalDpi="0"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2F8F13-1B29-487A-B23A-81BFA12746C2}">
  <dimension ref="A2:B31"/>
  <sheetViews>
    <sheetView rightToLeft="1" workbookViewId="0">
      <selection activeCell="B14" sqref="B14"/>
    </sheetView>
  </sheetViews>
  <sheetFormatPr defaultRowHeight="14.25" x14ac:dyDescent="0.2"/>
  <cols>
    <col min="2" max="2" width="4.75" customWidth="1"/>
    <col min="3" max="4" width="28.75" customWidth="1"/>
    <col min="5" max="5" width="7.5" customWidth="1"/>
    <col min="6" max="6" width="7.25" customWidth="1"/>
  </cols>
  <sheetData>
    <row r="2" spans="1:2" ht="20.25" x14ac:dyDescent="0.2">
      <c r="B2" s="1"/>
    </row>
    <row r="3" spans="1:2" ht="21" thickBot="1" x14ac:dyDescent="0.25">
      <c r="B3" s="10" t="s">
        <v>12</v>
      </c>
    </row>
    <row r="4" spans="1:2" ht="15.75" x14ac:dyDescent="0.2">
      <c r="B4" s="13" t="s">
        <v>13</v>
      </c>
    </row>
    <row r="5" spans="1:2" ht="16.5" x14ac:dyDescent="0.2">
      <c r="A5">
        <v>1</v>
      </c>
      <c r="B5" s="73" t="s">
        <v>497</v>
      </c>
    </row>
    <row r="6" spans="1:2" ht="16.5" x14ac:dyDescent="0.2">
      <c r="A6">
        <v>2</v>
      </c>
      <c r="B6" s="73" t="s">
        <v>498</v>
      </c>
    </row>
    <row r="7" spans="1:2" ht="16.5" x14ac:dyDescent="0.2">
      <c r="A7">
        <v>3</v>
      </c>
      <c r="B7" s="73" t="s">
        <v>499</v>
      </c>
    </row>
    <row r="8" spans="1:2" ht="16.5" x14ac:dyDescent="0.2">
      <c r="A8">
        <v>4</v>
      </c>
      <c r="B8" s="73" t="s">
        <v>421</v>
      </c>
    </row>
    <row r="9" spans="1:2" ht="16.5" x14ac:dyDescent="0.2">
      <c r="A9">
        <v>5</v>
      </c>
      <c r="B9" s="73" t="s">
        <v>504</v>
      </c>
    </row>
    <row r="10" spans="1:2" ht="16.5" x14ac:dyDescent="0.2">
      <c r="A10">
        <v>6</v>
      </c>
      <c r="B10" s="73" t="s">
        <v>500</v>
      </c>
    </row>
    <row r="11" spans="1:2" ht="16.5" x14ac:dyDescent="0.2">
      <c r="A11">
        <v>7</v>
      </c>
      <c r="B11" s="73" t="s">
        <v>502</v>
      </c>
    </row>
    <row r="12" spans="1:2" ht="16.5" x14ac:dyDescent="0.2">
      <c r="A12">
        <v>8</v>
      </c>
      <c r="B12" s="73" t="s">
        <v>503</v>
      </c>
    </row>
    <row r="13" spans="1:2" ht="16.5" x14ac:dyDescent="0.2">
      <c r="A13">
        <v>9</v>
      </c>
      <c r="B13" s="73" t="s">
        <v>505</v>
      </c>
    </row>
    <row r="14" spans="1:2" ht="16.5" x14ac:dyDescent="0.2">
      <c r="A14">
        <v>10</v>
      </c>
      <c r="B14" s="73" t="s">
        <v>493</v>
      </c>
    </row>
    <row r="15" spans="1:2" ht="16.5" x14ac:dyDescent="0.2">
      <c r="A15">
        <v>11</v>
      </c>
      <c r="B15" s="73"/>
    </row>
    <row r="16" spans="1:2" ht="16.5" x14ac:dyDescent="0.2">
      <c r="A16">
        <v>12</v>
      </c>
      <c r="B16" s="73"/>
    </row>
    <row r="17" spans="1:2" ht="16.5" x14ac:dyDescent="0.2">
      <c r="A17">
        <v>13</v>
      </c>
      <c r="B17" s="73"/>
    </row>
    <row r="18" spans="1:2" ht="16.5" x14ac:dyDescent="0.2">
      <c r="A18">
        <v>14</v>
      </c>
      <c r="B18" s="73"/>
    </row>
    <row r="19" spans="1:2" ht="16.5" x14ac:dyDescent="0.2">
      <c r="A19">
        <v>15</v>
      </c>
      <c r="B19" s="73"/>
    </row>
    <row r="20" spans="1:2" ht="16.5" x14ac:dyDescent="0.2">
      <c r="A20">
        <v>16</v>
      </c>
      <c r="B20" s="73"/>
    </row>
    <row r="21" spans="1:2" ht="16.5" x14ac:dyDescent="0.2">
      <c r="A21">
        <v>17</v>
      </c>
      <c r="B21" s="73"/>
    </row>
    <row r="22" spans="1:2" ht="16.5" x14ac:dyDescent="0.2">
      <c r="A22">
        <v>18</v>
      </c>
      <c r="B22" s="73"/>
    </row>
    <row r="23" spans="1:2" ht="16.5" x14ac:dyDescent="0.2">
      <c r="A23">
        <v>19</v>
      </c>
      <c r="B23" s="73"/>
    </row>
    <row r="24" spans="1:2" ht="16.5" x14ac:dyDescent="0.2">
      <c r="A24">
        <v>20</v>
      </c>
      <c r="B24" s="73"/>
    </row>
    <row r="25" spans="1:2" ht="16.5" x14ac:dyDescent="0.2">
      <c r="A25">
        <v>21</v>
      </c>
      <c r="B25" s="73"/>
    </row>
    <row r="26" spans="1:2" ht="16.5" x14ac:dyDescent="0.2">
      <c r="A26">
        <v>22</v>
      </c>
      <c r="B26" s="73"/>
    </row>
    <row r="27" spans="1:2" ht="16.5" x14ac:dyDescent="0.2">
      <c r="A27">
        <v>23</v>
      </c>
      <c r="B27" s="73"/>
    </row>
    <row r="28" spans="1:2" ht="16.5" x14ac:dyDescent="0.2">
      <c r="B28" s="73"/>
    </row>
    <row r="29" spans="1:2" ht="16.5" x14ac:dyDescent="0.2">
      <c r="B29" s="73"/>
    </row>
    <row r="30" spans="1:2" ht="16.5" x14ac:dyDescent="0.2">
      <c r="B30" s="73"/>
    </row>
    <row r="31" spans="1:2" ht="16.5" x14ac:dyDescent="0.2">
      <c r="B31" s="73"/>
    </row>
  </sheetData>
  <pageMargins left="0.7" right="0.7" top="0.75" bottom="0.75" header="0.3" footer="0.3"/>
  <pageSetup orientation="portrait"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E8F197-2879-4B70-9CBD-065BC55A3BFB}">
  <dimension ref="B2:G52"/>
  <sheetViews>
    <sheetView rightToLeft="1" topLeftCell="B22" workbookViewId="0">
      <selection activeCell="C11" sqref="C11"/>
    </sheetView>
  </sheetViews>
  <sheetFormatPr defaultRowHeight="14.25" x14ac:dyDescent="0.2"/>
  <cols>
    <col min="2" max="2" width="5.125" style="9" customWidth="1"/>
    <col min="3" max="3" width="38" customWidth="1"/>
    <col min="4" max="4" width="78.125" customWidth="1"/>
  </cols>
  <sheetData>
    <row r="2" spans="2:7" ht="21" thickBot="1" x14ac:dyDescent="0.25">
      <c r="B2" s="10" t="s">
        <v>14</v>
      </c>
      <c r="C2" s="9"/>
      <c r="D2" s="9"/>
    </row>
    <row r="3" spans="2:7" ht="22.5" customHeight="1" x14ac:dyDescent="0.2">
      <c r="B3" s="70" t="s">
        <v>162</v>
      </c>
      <c r="C3" s="9"/>
      <c r="D3" s="9"/>
    </row>
    <row r="4" spans="2:7" ht="18.75" customHeight="1" x14ac:dyDescent="0.2">
      <c r="B4" s="2" t="s">
        <v>161</v>
      </c>
      <c r="C4" s="9"/>
      <c r="D4" s="9"/>
    </row>
    <row r="5" spans="2:7" ht="22.5" x14ac:dyDescent="0.2">
      <c r="B5" s="34" t="s">
        <v>163</v>
      </c>
      <c r="C5" s="2"/>
      <c r="D5" s="2"/>
    </row>
    <row r="6" spans="2:7" ht="16.5" thickBot="1" x14ac:dyDescent="0.25">
      <c r="B6" s="55" t="s">
        <v>8</v>
      </c>
      <c r="C6" s="41" t="s">
        <v>15</v>
      </c>
      <c r="D6" s="41" t="s">
        <v>16</v>
      </c>
    </row>
    <row r="7" spans="2:7" ht="15.75" thickBot="1" x14ac:dyDescent="0.25">
      <c r="B7" s="54">
        <f>ROWS($B$7:Table1[[#This Row],[م.]])</f>
        <v>1</v>
      </c>
      <c r="C7" s="91" t="s">
        <v>343</v>
      </c>
      <c r="D7" s="91" t="s">
        <v>353</v>
      </c>
      <c r="G7" t="s">
        <v>144</v>
      </c>
    </row>
    <row r="8" spans="2:7" ht="15.75" thickBot="1" x14ac:dyDescent="0.25">
      <c r="B8" s="54">
        <f>ROWS($B$7:Table1[[#This Row],[م.]])</f>
        <v>2</v>
      </c>
      <c r="C8" s="91" t="s">
        <v>344</v>
      </c>
      <c r="D8" s="91" t="s">
        <v>352</v>
      </c>
      <c r="G8" t="s">
        <v>145</v>
      </c>
    </row>
    <row r="9" spans="2:7" ht="15.75" thickBot="1" x14ac:dyDescent="0.25">
      <c r="B9" s="54">
        <f>ROWS($B$7:Table1[[#This Row],[م.]])</f>
        <v>3</v>
      </c>
      <c r="C9" s="91" t="s">
        <v>345</v>
      </c>
      <c r="D9" s="91" t="s">
        <v>354</v>
      </c>
      <c r="G9" t="s">
        <v>146</v>
      </c>
    </row>
    <row r="10" spans="2:7" ht="15.75" thickBot="1" x14ac:dyDescent="0.25">
      <c r="B10" s="54">
        <f>ROWS($B$7:Table1[[#This Row],[م.]])</f>
        <v>4</v>
      </c>
      <c r="C10" s="91" t="s">
        <v>526</v>
      </c>
      <c r="D10" s="91" t="s">
        <v>355</v>
      </c>
      <c r="G10" t="s">
        <v>147</v>
      </c>
    </row>
    <row r="11" spans="2:7" ht="15.75" thickBot="1" x14ac:dyDescent="0.25">
      <c r="B11" s="54">
        <f>ROWS($B$7:Table1[[#This Row],[م.]])</f>
        <v>5</v>
      </c>
      <c r="C11" s="91" t="s">
        <v>346</v>
      </c>
      <c r="D11" s="91" t="s">
        <v>364</v>
      </c>
      <c r="G11" t="s">
        <v>148</v>
      </c>
    </row>
    <row r="12" spans="2:7" ht="15.75" thickBot="1" x14ac:dyDescent="0.25">
      <c r="B12" s="54">
        <f>ROWS($B$7:Table1[[#This Row],[م.]])</f>
        <v>6</v>
      </c>
      <c r="C12" s="91" t="s">
        <v>347</v>
      </c>
      <c r="D12" s="91" t="s">
        <v>361</v>
      </c>
      <c r="G12" t="s">
        <v>149</v>
      </c>
    </row>
    <row r="13" spans="2:7" ht="15.75" thickBot="1" x14ac:dyDescent="0.25">
      <c r="B13" s="54">
        <f>ROWS($B$7:Table1[[#This Row],[م.]])</f>
        <v>7</v>
      </c>
      <c r="C13" s="91" t="s">
        <v>348</v>
      </c>
      <c r="D13" s="91" t="s">
        <v>348</v>
      </c>
      <c r="G13" t="s">
        <v>150</v>
      </c>
    </row>
    <row r="14" spans="2:7" ht="15.75" thickBot="1" x14ac:dyDescent="0.25">
      <c r="B14" s="54">
        <f>ROWS($B$7:Table1[[#This Row],[م.]])</f>
        <v>8</v>
      </c>
      <c r="C14" s="91" t="s">
        <v>349</v>
      </c>
      <c r="D14" s="91" t="s">
        <v>362</v>
      </c>
      <c r="G14" t="s">
        <v>151</v>
      </c>
    </row>
    <row r="15" spans="2:7" ht="15.75" thickBot="1" x14ac:dyDescent="0.25">
      <c r="B15" s="54">
        <f>ROWS($B$7:Table1[[#This Row],[م.]])</f>
        <v>9</v>
      </c>
      <c r="C15" s="91" t="s">
        <v>350</v>
      </c>
      <c r="D15" s="91" t="s">
        <v>363</v>
      </c>
      <c r="G15" t="s">
        <v>152</v>
      </c>
    </row>
    <row r="16" spans="2:7" ht="15.75" thickBot="1" x14ac:dyDescent="0.25">
      <c r="B16" s="54">
        <f>ROWS($B$7:Table1[[#This Row],[م.]])</f>
        <v>10</v>
      </c>
      <c r="C16" s="91" t="s">
        <v>351</v>
      </c>
      <c r="D16" s="91" t="s">
        <v>356</v>
      </c>
      <c r="G16" t="s">
        <v>153</v>
      </c>
    </row>
    <row r="17" spans="2:4" ht="16.5" thickBot="1" x14ac:dyDescent="0.25">
      <c r="B17" s="54">
        <f>ROWS($B$7:Table1[[#This Row],[م.]])</f>
        <v>11</v>
      </c>
      <c r="C17" s="89"/>
      <c r="D17" s="89"/>
    </row>
    <row r="18" spans="2:4" ht="16.5" thickBot="1" x14ac:dyDescent="0.25">
      <c r="B18" s="54">
        <f>ROWS($B$7:Table1[[#This Row],[م.]])</f>
        <v>12</v>
      </c>
      <c r="C18" s="89"/>
      <c r="D18" s="89"/>
    </row>
    <row r="19" spans="2:4" ht="16.5" thickBot="1" x14ac:dyDescent="0.25">
      <c r="B19" s="54">
        <f>ROWS($B$7:Table1[[#This Row],[م.]])</f>
        <v>13</v>
      </c>
      <c r="C19" s="89"/>
      <c r="D19" s="89"/>
    </row>
    <row r="20" spans="2:4" ht="16.5" thickBot="1" x14ac:dyDescent="0.25">
      <c r="B20" s="54">
        <f>ROWS($B$7:Table1[[#This Row],[م.]])</f>
        <v>14</v>
      </c>
      <c r="C20" s="89"/>
      <c r="D20" s="89"/>
    </row>
    <row r="21" spans="2:4" ht="16.5" thickBot="1" x14ac:dyDescent="0.25">
      <c r="B21" s="54">
        <f>ROWS($B$7:Table1[[#This Row],[م.]])</f>
        <v>15</v>
      </c>
      <c r="C21" s="89"/>
      <c r="D21" s="89"/>
    </row>
    <row r="22" spans="2:4" ht="16.5" thickBot="1" x14ac:dyDescent="0.25">
      <c r="B22" s="54">
        <f>ROWS($B$7:Table1[[#This Row],[م.]])</f>
        <v>16</v>
      </c>
      <c r="C22" s="89"/>
      <c r="D22" s="89"/>
    </row>
    <row r="23" spans="2:4" ht="16.5" thickBot="1" x14ac:dyDescent="0.25">
      <c r="B23" s="54">
        <f>ROWS($B$7:Table1[[#This Row],[م.]])</f>
        <v>17</v>
      </c>
      <c r="C23" s="89"/>
      <c r="D23" s="89"/>
    </row>
    <row r="24" spans="2:4" ht="16.5" thickBot="1" x14ac:dyDescent="0.25">
      <c r="B24" s="54">
        <f>ROWS($B$7:Table1[[#This Row],[م.]])</f>
        <v>18</v>
      </c>
      <c r="C24" s="89"/>
      <c r="D24" s="89"/>
    </row>
    <row r="25" spans="2:4" ht="16.5" thickBot="1" x14ac:dyDescent="0.25">
      <c r="B25" s="54">
        <f>ROWS($B$7:Table1[[#This Row],[م.]])</f>
        <v>19</v>
      </c>
      <c r="C25" s="89"/>
      <c r="D25" s="89"/>
    </row>
    <row r="26" spans="2:4" ht="16.5" thickBot="1" x14ac:dyDescent="0.25">
      <c r="B26" s="54">
        <f>ROWS($B$7:Table1[[#This Row],[م.]])</f>
        <v>20</v>
      </c>
      <c r="C26" s="90"/>
      <c r="D26" s="90"/>
    </row>
    <row r="27" spans="2:4" ht="16.5" thickBot="1" x14ac:dyDescent="0.25">
      <c r="B27" s="54">
        <f>ROWS($B$7:Table1[[#This Row],[م.]])</f>
        <v>21</v>
      </c>
      <c r="C27" s="90"/>
      <c r="D27" s="90"/>
    </row>
    <row r="28" spans="2:4" ht="16.5" thickBot="1" x14ac:dyDescent="0.25">
      <c r="B28" s="54">
        <f>ROWS($B$7:Table1[[#This Row],[م.]])</f>
        <v>22</v>
      </c>
      <c r="C28" s="90"/>
      <c r="D28" s="90"/>
    </row>
    <row r="29" spans="2:4" ht="16.5" thickBot="1" x14ac:dyDescent="0.25">
      <c r="B29" s="54">
        <f>ROWS($B$7:Table1[[#This Row],[م.]])</f>
        <v>23</v>
      </c>
      <c r="C29" s="90"/>
      <c r="D29" s="90"/>
    </row>
    <row r="30" spans="2:4" ht="16.5" thickBot="1" x14ac:dyDescent="0.25">
      <c r="B30" s="54">
        <f>ROWS($B$7:Table1[[#This Row],[م.]])</f>
        <v>24</v>
      </c>
      <c r="C30" s="90"/>
      <c r="D30" s="90"/>
    </row>
    <row r="31" spans="2:4" ht="16.5" thickBot="1" x14ac:dyDescent="0.25">
      <c r="B31" s="54">
        <f>ROWS($B$7:Table1[[#This Row],[م.]])</f>
        <v>25</v>
      </c>
      <c r="C31" s="90"/>
      <c r="D31" s="90"/>
    </row>
    <row r="32" spans="2:4" ht="15.75" x14ac:dyDescent="0.2">
      <c r="B32" s="56">
        <f>ROWS($B$7:Table1[[#This Row],[م.]])</f>
        <v>26</v>
      </c>
      <c r="C32" s="90"/>
      <c r="D32" s="90"/>
    </row>
    <row r="33" spans="2:4" ht="17.25" thickBot="1" x14ac:dyDescent="0.25">
      <c r="B33" s="2" t="s">
        <v>17</v>
      </c>
      <c r="C33" s="9"/>
      <c r="D33" s="9"/>
    </row>
    <row r="34" spans="2:4" ht="16.5" thickBot="1" x14ac:dyDescent="0.25">
      <c r="B34" s="15" t="s">
        <v>8</v>
      </c>
      <c r="C34" s="16" t="s">
        <v>15</v>
      </c>
      <c r="D34" s="16" t="s">
        <v>18</v>
      </c>
    </row>
    <row r="35" spans="2:4" ht="16.5" thickBot="1" x14ac:dyDescent="0.25">
      <c r="B35" s="17">
        <v>1</v>
      </c>
      <c r="C35" s="18"/>
      <c r="D35" s="91" t="s">
        <v>365</v>
      </c>
    </row>
    <row r="36" spans="2:4" ht="16.5" thickBot="1" x14ac:dyDescent="0.25">
      <c r="B36" s="17">
        <v>2</v>
      </c>
      <c r="C36" s="18"/>
      <c r="D36" s="91" t="s">
        <v>366</v>
      </c>
    </row>
    <row r="37" spans="2:4" ht="16.5" thickBot="1" x14ac:dyDescent="0.25">
      <c r="B37" s="17">
        <v>3</v>
      </c>
      <c r="C37" s="18"/>
      <c r="D37" s="91" t="s">
        <v>367</v>
      </c>
    </row>
    <row r="38" spans="2:4" ht="16.5" thickBot="1" x14ac:dyDescent="0.25">
      <c r="B38" s="17">
        <v>4</v>
      </c>
      <c r="C38" s="18"/>
      <c r="D38" s="92"/>
    </row>
    <row r="39" spans="2:4" ht="17.25" thickBot="1" x14ac:dyDescent="0.25">
      <c r="B39" s="2" t="s">
        <v>19</v>
      </c>
      <c r="C39" s="9"/>
      <c r="D39" s="9"/>
    </row>
    <row r="40" spans="2:4" ht="16.5" thickBot="1" x14ac:dyDescent="0.25">
      <c r="B40" s="15" t="s">
        <v>8</v>
      </c>
      <c r="C40" s="16" t="s">
        <v>15</v>
      </c>
      <c r="D40" s="16" t="s">
        <v>20</v>
      </c>
    </row>
    <row r="41" spans="2:4" ht="15.75" thickBot="1" x14ac:dyDescent="0.25">
      <c r="B41" s="17">
        <v>1</v>
      </c>
      <c r="C41" s="91" t="s">
        <v>368</v>
      </c>
      <c r="D41" s="91" t="s">
        <v>371</v>
      </c>
    </row>
    <row r="42" spans="2:4" ht="15.75" thickBot="1" x14ac:dyDescent="0.25">
      <c r="B42" s="17">
        <v>2</v>
      </c>
      <c r="C42" s="91" t="s">
        <v>368</v>
      </c>
      <c r="D42" s="91" t="s">
        <v>369</v>
      </c>
    </row>
    <row r="43" spans="2:4" ht="15.75" thickBot="1" x14ac:dyDescent="0.25">
      <c r="B43" s="17">
        <v>3</v>
      </c>
      <c r="C43" s="91" t="s">
        <v>370</v>
      </c>
      <c r="D43" s="91" t="s">
        <v>372</v>
      </c>
    </row>
    <row r="44" spans="2:4" ht="15.75" thickBot="1" x14ac:dyDescent="0.25">
      <c r="B44" s="17">
        <v>4</v>
      </c>
      <c r="C44" s="91" t="s">
        <v>373</v>
      </c>
      <c r="D44" s="91" t="s">
        <v>374</v>
      </c>
    </row>
    <row r="45" spans="2:4" ht="17.25" thickBot="1" x14ac:dyDescent="0.25">
      <c r="B45" s="2" t="s">
        <v>21</v>
      </c>
      <c r="C45" s="9"/>
      <c r="D45" s="9"/>
    </row>
    <row r="46" spans="2:4" ht="16.5" thickBot="1" x14ac:dyDescent="0.25">
      <c r="B46" s="15" t="s">
        <v>8</v>
      </c>
      <c r="C46" s="16" t="s">
        <v>15</v>
      </c>
      <c r="D46" s="16" t="s">
        <v>22</v>
      </c>
    </row>
    <row r="47" spans="2:4" ht="16.5" thickBot="1" x14ac:dyDescent="0.25">
      <c r="B47" s="17">
        <v>1</v>
      </c>
      <c r="C47" s="18"/>
      <c r="D47" s="18"/>
    </row>
    <row r="48" spans="2:4" ht="16.5" thickBot="1" x14ac:dyDescent="0.25">
      <c r="B48" s="17">
        <v>2</v>
      </c>
      <c r="C48" s="18"/>
      <c r="D48" s="18"/>
    </row>
    <row r="49" spans="2:4" ht="16.5" thickBot="1" x14ac:dyDescent="0.25">
      <c r="B49" s="17">
        <v>3</v>
      </c>
      <c r="C49" s="18"/>
      <c r="D49" s="18"/>
    </row>
    <row r="50" spans="2:4" ht="16.5" thickBot="1" x14ac:dyDescent="0.25">
      <c r="B50" s="17">
        <v>4</v>
      </c>
      <c r="C50" s="18"/>
      <c r="D50" s="18"/>
    </row>
    <row r="51" spans="2:4" ht="15" x14ac:dyDescent="0.2">
      <c r="B51" s="6"/>
      <c r="C51" s="9"/>
      <c r="D51" s="9"/>
    </row>
    <row r="52" spans="2:4" x14ac:dyDescent="0.2">
      <c r="B52" s="3"/>
      <c r="C52" s="9"/>
      <c r="D52" s="9"/>
    </row>
  </sheetData>
  <pageMargins left="0.7" right="0.7" top="0.75" bottom="0.75" header="0.3" footer="0.3"/>
  <pageSetup orientation="portrait" horizontalDpi="0" verticalDpi="0"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3DEACF-640C-48F9-90AF-ABB73B692458}">
  <dimension ref="B1:D35"/>
  <sheetViews>
    <sheetView rightToLeft="1" topLeftCell="B1" workbookViewId="0">
      <selection activeCell="C19" sqref="C19"/>
    </sheetView>
  </sheetViews>
  <sheetFormatPr defaultRowHeight="14.25" x14ac:dyDescent="0.2"/>
  <cols>
    <col min="2" max="2" width="5.125" style="9" customWidth="1"/>
    <col min="3" max="3" width="38" customWidth="1"/>
    <col min="4" max="4" width="78.125" customWidth="1"/>
  </cols>
  <sheetData>
    <row r="1" spans="2:4" ht="15" x14ac:dyDescent="0.2">
      <c r="B1" s="6"/>
      <c r="C1" s="9"/>
      <c r="D1" s="9"/>
    </row>
    <row r="2" spans="2:4" ht="21" thickBot="1" x14ac:dyDescent="0.25">
      <c r="B2" s="10" t="s">
        <v>23</v>
      </c>
      <c r="C2" s="9"/>
      <c r="D2" s="9"/>
    </row>
    <row r="3" spans="2:4" ht="15.75" x14ac:dyDescent="0.2">
      <c r="B3" s="70" t="s">
        <v>164</v>
      </c>
      <c r="C3" s="9"/>
      <c r="D3" s="9"/>
    </row>
    <row r="4" spans="2:4" ht="16.5" x14ac:dyDescent="0.2">
      <c r="B4" s="2" t="s">
        <v>24</v>
      </c>
      <c r="C4" s="9"/>
      <c r="D4" s="9"/>
    </row>
    <row r="5" spans="2:4" ht="16.5" x14ac:dyDescent="0.2">
      <c r="B5" s="2" t="s">
        <v>169</v>
      </c>
      <c r="C5" s="71" t="s">
        <v>166</v>
      </c>
      <c r="D5" s="9"/>
    </row>
    <row r="6" spans="2:4" ht="16.5" x14ac:dyDescent="0.2">
      <c r="B6" s="2">
        <v>1</v>
      </c>
      <c r="C6" s="73" t="s">
        <v>165</v>
      </c>
      <c r="D6" s="9"/>
    </row>
    <row r="7" spans="2:4" ht="16.5" x14ac:dyDescent="0.2">
      <c r="B7" s="2">
        <v>2</v>
      </c>
      <c r="C7" s="73" t="s">
        <v>167</v>
      </c>
      <c r="D7" s="9"/>
    </row>
    <row r="8" spans="2:4" ht="16.5" x14ac:dyDescent="0.2">
      <c r="B8" s="2">
        <v>3</v>
      </c>
      <c r="C8" s="73" t="s">
        <v>178</v>
      </c>
      <c r="D8" s="9"/>
    </row>
    <row r="9" spans="2:4" ht="16.5" x14ac:dyDescent="0.2">
      <c r="B9" s="2">
        <v>4</v>
      </c>
      <c r="C9" s="73" t="s">
        <v>179</v>
      </c>
      <c r="D9" s="9"/>
    </row>
    <row r="10" spans="2:4" ht="16.5" x14ac:dyDescent="0.2">
      <c r="B10" s="2">
        <v>5</v>
      </c>
      <c r="C10" s="73"/>
      <c r="D10" s="9"/>
    </row>
    <row r="11" spans="2:4" ht="16.5" x14ac:dyDescent="0.2">
      <c r="B11" s="2">
        <v>6</v>
      </c>
      <c r="C11" s="73"/>
      <c r="D11" s="9"/>
    </row>
    <row r="12" spans="2:4" ht="16.5" x14ac:dyDescent="0.2">
      <c r="B12" s="2">
        <v>7</v>
      </c>
      <c r="C12" s="73"/>
      <c r="D12" s="9"/>
    </row>
    <row r="13" spans="2:4" ht="16.5" x14ac:dyDescent="0.2">
      <c r="B13" s="2">
        <v>8</v>
      </c>
      <c r="C13" s="73"/>
      <c r="D13" s="9"/>
    </row>
    <row r="14" spans="2:4" ht="16.5" x14ac:dyDescent="0.2">
      <c r="B14" s="2">
        <v>9</v>
      </c>
      <c r="C14" s="73"/>
      <c r="D14" s="9"/>
    </row>
    <row r="15" spans="2:4" ht="16.5" x14ac:dyDescent="0.2">
      <c r="B15" s="2">
        <v>10</v>
      </c>
      <c r="C15" s="73"/>
      <c r="D15" s="9"/>
    </row>
    <row r="16" spans="2:4" ht="16.5" x14ac:dyDescent="0.2">
      <c r="B16" s="2"/>
      <c r="C16" s="9"/>
      <c r="D16" s="9"/>
    </row>
    <row r="17" spans="2:4" x14ac:dyDescent="0.2">
      <c r="B17" s="3"/>
      <c r="C17" s="9"/>
      <c r="D17" s="9"/>
    </row>
    <row r="18" spans="2:4" ht="16.5" x14ac:dyDescent="0.2">
      <c r="B18" s="2" t="s">
        <v>169</v>
      </c>
      <c r="C18" s="71" t="s">
        <v>168</v>
      </c>
      <c r="D18" s="9"/>
    </row>
    <row r="19" spans="2:4" ht="16.5" x14ac:dyDescent="0.2">
      <c r="B19" s="3">
        <v>1</v>
      </c>
      <c r="C19" s="73" t="s">
        <v>176</v>
      </c>
      <c r="D19" s="9"/>
    </row>
    <row r="20" spans="2:4" ht="16.5" x14ac:dyDescent="0.2">
      <c r="B20" s="3">
        <v>2</v>
      </c>
      <c r="C20" s="73"/>
      <c r="D20" s="9"/>
    </row>
    <row r="21" spans="2:4" ht="16.5" x14ac:dyDescent="0.2">
      <c r="B21" s="9">
        <v>3</v>
      </c>
      <c r="C21" s="73"/>
    </row>
    <row r="22" spans="2:4" ht="16.5" x14ac:dyDescent="0.2">
      <c r="B22" s="9">
        <v>4</v>
      </c>
      <c r="C22" s="73"/>
    </row>
    <row r="25" spans="2:4" ht="16.5" x14ac:dyDescent="0.2">
      <c r="B25" s="2" t="s">
        <v>169</v>
      </c>
      <c r="C25" s="71" t="s">
        <v>177</v>
      </c>
    </row>
    <row r="26" spans="2:4" ht="16.5" x14ac:dyDescent="0.2">
      <c r="B26" s="9">
        <v>1</v>
      </c>
      <c r="C26" s="73" t="s">
        <v>170</v>
      </c>
    </row>
    <row r="27" spans="2:4" ht="16.5" x14ac:dyDescent="0.2">
      <c r="B27" s="9">
        <v>2</v>
      </c>
      <c r="C27" s="73"/>
    </row>
    <row r="28" spans="2:4" ht="16.5" x14ac:dyDescent="0.2">
      <c r="B28" s="9">
        <v>3</v>
      </c>
      <c r="C28" s="73"/>
    </row>
    <row r="31" spans="2:4" ht="16.5" x14ac:dyDescent="0.2">
      <c r="B31" s="2" t="s">
        <v>169</v>
      </c>
      <c r="C31" s="71" t="s">
        <v>171</v>
      </c>
    </row>
    <row r="32" spans="2:4" ht="16.5" x14ac:dyDescent="0.2">
      <c r="B32" s="9">
        <v>1</v>
      </c>
      <c r="C32" s="73" t="s">
        <v>172</v>
      </c>
    </row>
    <row r="33" spans="2:3" ht="16.5" x14ac:dyDescent="0.2">
      <c r="B33" s="9">
        <v>2</v>
      </c>
      <c r="C33" s="73" t="s">
        <v>173</v>
      </c>
    </row>
    <row r="34" spans="2:3" ht="16.5" x14ac:dyDescent="0.2">
      <c r="B34" s="9">
        <v>3</v>
      </c>
      <c r="C34" s="73" t="s">
        <v>174</v>
      </c>
    </row>
    <row r="35" spans="2:3" x14ac:dyDescent="0.2">
      <c r="C35" t="s">
        <v>175</v>
      </c>
    </row>
  </sheetData>
  <pageMargins left="0.7" right="0.7" top="0.75" bottom="0.75" header="0.3" footer="0.3"/>
  <pageSetup orientation="portrait"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1C8B82-2334-4C1B-A137-4E2F97214195}">
  <dimension ref="A1:F23"/>
  <sheetViews>
    <sheetView rightToLeft="1" workbookViewId="0">
      <selection activeCell="C27" sqref="C27"/>
    </sheetView>
  </sheetViews>
  <sheetFormatPr defaultRowHeight="14.25" x14ac:dyDescent="0.2"/>
  <cols>
    <col min="1" max="2" width="22.125" bestFit="1" customWidth="1"/>
    <col min="3" max="3" width="81" bestFit="1" customWidth="1"/>
    <col min="4" max="4" width="22.25" bestFit="1" customWidth="1"/>
    <col min="5" max="5" width="14.875" bestFit="1" customWidth="1"/>
    <col min="6" max="8" width="22.125" bestFit="1" customWidth="1"/>
    <col min="9" max="9" width="132.25" bestFit="1" customWidth="1"/>
  </cols>
  <sheetData>
    <row r="1" spans="1:6" x14ac:dyDescent="0.2">
      <c r="A1" t="s">
        <v>185</v>
      </c>
      <c r="B1" t="s">
        <v>186</v>
      </c>
      <c r="C1" t="s">
        <v>257</v>
      </c>
      <c r="D1" t="s">
        <v>258</v>
      </c>
      <c r="E1" t="s">
        <v>259</v>
      </c>
      <c r="F1" t="s">
        <v>260</v>
      </c>
    </row>
    <row r="2" spans="1:6" x14ac:dyDescent="0.2">
      <c r="A2" t="s">
        <v>184</v>
      </c>
      <c r="B2" t="s">
        <v>184</v>
      </c>
      <c r="C2" t="s">
        <v>184</v>
      </c>
      <c r="D2" t="s">
        <v>261</v>
      </c>
      <c r="E2" t="s">
        <v>262</v>
      </c>
      <c r="F2" t="s">
        <v>184</v>
      </c>
    </row>
    <row r="3" spans="1:6" x14ac:dyDescent="0.2">
      <c r="A3" t="s">
        <v>185</v>
      </c>
      <c r="B3" t="s">
        <v>186</v>
      </c>
      <c r="C3" t="s">
        <v>198</v>
      </c>
      <c r="E3" t="s">
        <v>262</v>
      </c>
      <c r="F3" t="s">
        <v>185</v>
      </c>
    </row>
    <row r="4" spans="1:6" x14ac:dyDescent="0.2">
      <c r="A4" t="s">
        <v>199</v>
      </c>
      <c r="B4" t="s">
        <v>200</v>
      </c>
      <c r="C4" t="s">
        <v>201</v>
      </c>
      <c r="D4" s="80">
        <v>133</v>
      </c>
      <c r="E4" s="8" t="s">
        <v>263</v>
      </c>
      <c r="F4" t="s">
        <v>264</v>
      </c>
    </row>
    <row r="5" spans="1:6" x14ac:dyDescent="0.2">
      <c r="A5" t="s">
        <v>202</v>
      </c>
      <c r="B5" t="s">
        <v>203</v>
      </c>
      <c r="C5" t="s">
        <v>204</v>
      </c>
      <c r="D5" s="80">
        <v>60</v>
      </c>
      <c r="E5" s="8" t="s">
        <v>265</v>
      </c>
      <c r="F5" t="s">
        <v>266</v>
      </c>
    </row>
    <row r="6" spans="1:6" x14ac:dyDescent="0.2">
      <c r="A6" t="s">
        <v>205</v>
      </c>
      <c r="B6" t="s">
        <v>206</v>
      </c>
      <c r="C6" t="s">
        <v>207</v>
      </c>
      <c r="D6" s="80">
        <v>26.8</v>
      </c>
      <c r="E6" s="8" t="s">
        <v>267</v>
      </c>
      <c r="F6" t="s">
        <v>268</v>
      </c>
    </row>
    <row r="7" spans="1:6" x14ac:dyDescent="0.2">
      <c r="A7" t="s">
        <v>190</v>
      </c>
      <c r="B7" t="s">
        <v>208</v>
      </c>
      <c r="C7" t="s">
        <v>209</v>
      </c>
      <c r="D7" s="80">
        <v>30</v>
      </c>
      <c r="E7" s="8" t="s">
        <v>293</v>
      </c>
      <c r="F7" t="s">
        <v>269</v>
      </c>
    </row>
    <row r="8" spans="1:6" x14ac:dyDescent="0.2">
      <c r="A8" t="s">
        <v>188</v>
      </c>
      <c r="B8" t="s">
        <v>210</v>
      </c>
      <c r="C8" t="s">
        <v>211</v>
      </c>
      <c r="D8" s="80">
        <v>68</v>
      </c>
      <c r="E8" s="8" t="s">
        <v>294</v>
      </c>
      <c r="F8" t="s">
        <v>270</v>
      </c>
    </row>
    <row r="9" spans="1:6" x14ac:dyDescent="0.2">
      <c r="A9" t="s">
        <v>189</v>
      </c>
      <c r="B9" t="s">
        <v>212</v>
      </c>
      <c r="C9" t="s">
        <v>213</v>
      </c>
      <c r="D9" s="80">
        <v>51</v>
      </c>
      <c r="E9" s="8" t="s">
        <v>271</v>
      </c>
      <c r="F9" t="s">
        <v>272</v>
      </c>
    </row>
    <row r="10" spans="1:6" x14ac:dyDescent="0.2">
      <c r="A10" t="s">
        <v>214</v>
      </c>
      <c r="B10" t="s">
        <v>215</v>
      </c>
      <c r="C10" t="s">
        <v>216</v>
      </c>
      <c r="D10" s="80">
        <v>89</v>
      </c>
      <c r="E10" s="8" t="s">
        <v>273</v>
      </c>
      <c r="F10" t="s">
        <v>274</v>
      </c>
    </row>
    <row r="11" spans="1:6" x14ac:dyDescent="0.2">
      <c r="A11" t="s">
        <v>217</v>
      </c>
      <c r="B11" t="s">
        <v>218</v>
      </c>
      <c r="C11" t="s">
        <v>219</v>
      </c>
      <c r="D11" s="80">
        <v>51</v>
      </c>
      <c r="E11" s="8" t="s">
        <v>295</v>
      </c>
      <c r="F11" t="s">
        <v>275</v>
      </c>
    </row>
    <row r="12" spans="1:6" x14ac:dyDescent="0.2">
      <c r="A12" t="s">
        <v>220</v>
      </c>
      <c r="B12" t="s">
        <v>221</v>
      </c>
      <c r="C12" t="s">
        <v>222</v>
      </c>
      <c r="D12" s="80">
        <v>114</v>
      </c>
      <c r="E12" s="8" t="s">
        <v>296</v>
      </c>
      <c r="F12" t="s">
        <v>276</v>
      </c>
    </row>
    <row r="13" spans="1:6" x14ac:dyDescent="0.2">
      <c r="A13" t="s">
        <v>223</v>
      </c>
      <c r="B13" t="s">
        <v>224</v>
      </c>
      <c r="C13" t="s">
        <v>225</v>
      </c>
      <c r="D13" s="80">
        <v>53.6</v>
      </c>
      <c r="E13" s="8" t="s">
        <v>277</v>
      </c>
      <c r="F13" t="s">
        <v>278</v>
      </c>
    </row>
    <row r="14" spans="1:6" x14ac:dyDescent="0.2">
      <c r="A14" t="s">
        <v>226</v>
      </c>
      <c r="B14" t="s">
        <v>227</v>
      </c>
      <c r="C14" t="s">
        <v>228</v>
      </c>
      <c r="D14" s="80">
        <v>53.7</v>
      </c>
      <c r="E14" s="8" t="s">
        <v>279</v>
      </c>
      <c r="F14" t="s">
        <v>280</v>
      </c>
    </row>
    <row r="15" spans="1:6" x14ac:dyDescent="0.2">
      <c r="A15" t="s">
        <v>229</v>
      </c>
      <c r="B15" t="s">
        <v>230</v>
      </c>
      <c r="C15" t="s">
        <v>231</v>
      </c>
      <c r="D15" s="80">
        <v>70</v>
      </c>
      <c r="E15" s="9" t="s">
        <v>297</v>
      </c>
      <c r="F15" t="s">
        <v>281</v>
      </c>
    </row>
    <row r="16" spans="1:6" x14ac:dyDescent="0.2">
      <c r="A16" t="s">
        <v>232</v>
      </c>
      <c r="B16" t="s">
        <v>233</v>
      </c>
      <c r="C16" t="s">
        <v>234</v>
      </c>
      <c r="D16" s="80">
        <v>61</v>
      </c>
      <c r="E16" s="8" t="s">
        <v>298</v>
      </c>
      <c r="F16" t="s">
        <v>282</v>
      </c>
    </row>
    <row r="17" spans="1:6" x14ac:dyDescent="0.2">
      <c r="A17" t="s">
        <v>235</v>
      </c>
      <c r="B17" t="s">
        <v>236</v>
      </c>
      <c r="C17" t="s">
        <v>237</v>
      </c>
      <c r="D17" s="80">
        <v>50</v>
      </c>
      <c r="E17" s="8" t="s">
        <v>283</v>
      </c>
      <c r="F17" t="s">
        <v>284</v>
      </c>
    </row>
    <row r="18" spans="1:6" x14ac:dyDescent="0.2">
      <c r="A18" t="s">
        <v>238</v>
      </c>
      <c r="B18" t="s">
        <v>239</v>
      </c>
      <c r="C18" t="s">
        <v>240</v>
      </c>
      <c r="D18" s="80">
        <v>32.700000000000003</v>
      </c>
      <c r="E18" s="8" t="s">
        <v>299</v>
      </c>
      <c r="F18" t="s">
        <v>285</v>
      </c>
    </row>
    <row r="19" spans="1:6" x14ac:dyDescent="0.2">
      <c r="A19" t="s">
        <v>241</v>
      </c>
      <c r="B19" t="s">
        <v>242</v>
      </c>
      <c r="C19" t="s">
        <v>243</v>
      </c>
      <c r="D19" s="80">
        <v>57.7</v>
      </c>
      <c r="E19" s="8" t="s">
        <v>300</v>
      </c>
      <c r="F19" t="s">
        <v>286</v>
      </c>
    </row>
    <row r="20" spans="1:6" x14ac:dyDescent="0.2">
      <c r="A20" t="s">
        <v>244</v>
      </c>
      <c r="B20" t="s">
        <v>245</v>
      </c>
      <c r="C20" t="s">
        <v>246</v>
      </c>
      <c r="D20" s="80">
        <v>82</v>
      </c>
      <c r="E20" s="8" t="s">
        <v>301</v>
      </c>
      <c r="F20" t="s">
        <v>287</v>
      </c>
    </row>
    <row r="21" spans="1:6" x14ac:dyDescent="0.2">
      <c r="A21" t="s">
        <v>247</v>
      </c>
      <c r="B21" t="s">
        <v>248</v>
      </c>
      <c r="C21" t="s">
        <v>249</v>
      </c>
      <c r="D21" s="80">
        <v>92</v>
      </c>
      <c r="E21" s="8" t="s">
        <v>288</v>
      </c>
      <c r="F21" t="s">
        <v>289</v>
      </c>
    </row>
    <row r="22" spans="1:6" x14ac:dyDescent="0.2">
      <c r="A22" t="s">
        <v>250</v>
      </c>
      <c r="B22" t="s">
        <v>251</v>
      </c>
      <c r="C22" t="s">
        <v>252</v>
      </c>
      <c r="D22" s="80">
        <v>104</v>
      </c>
      <c r="E22" s="8" t="s">
        <v>302</v>
      </c>
      <c r="F22" t="s">
        <v>290</v>
      </c>
    </row>
    <row r="23" spans="1:6" x14ac:dyDescent="0.2">
      <c r="A23" t="s">
        <v>253</v>
      </c>
      <c r="B23" t="s">
        <v>254</v>
      </c>
      <c r="C23" t="s">
        <v>255</v>
      </c>
      <c r="D23" s="80">
        <v>67</v>
      </c>
      <c r="E23" t="s">
        <v>303</v>
      </c>
      <c r="F23" t="s">
        <v>292</v>
      </c>
    </row>
  </sheetData>
  <phoneticPr fontId="46" type="noConversion"/>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0B4B79-A7D2-44BC-A8A8-3A351FFA8820}">
  <dimension ref="A1:H8"/>
  <sheetViews>
    <sheetView rightToLeft="1" workbookViewId="0">
      <selection activeCell="G6" sqref="G6"/>
    </sheetView>
  </sheetViews>
  <sheetFormatPr defaultRowHeight="14.25" x14ac:dyDescent="0.2"/>
  <cols>
    <col min="1" max="1" width="11.125" bestFit="1" customWidth="1"/>
    <col min="2" max="2" width="13.875" bestFit="1" customWidth="1"/>
    <col min="3" max="3" width="11.125" bestFit="1" customWidth="1"/>
    <col min="4" max="4" width="15.375" bestFit="1" customWidth="1"/>
    <col min="5" max="5" width="12.625" bestFit="1" customWidth="1"/>
    <col min="7" max="7" width="12.625" bestFit="1" customWidth="1"/>
  </cols>
  <sheetData>
    <row r="1" spans="1:8" x14ac:dyDescent="0.2">
      <c r="A1" t="s">
        <v>195</v>
      </c>
      <c r="B1" t="s">
        <v>196</v>
      </c>
      <c r="C1" t="s">
        <v>197</v>
      </c>
      <c r="D1" t="s">
        <v>256</v>
      </c>
      <c r="E1" t="s">
        <v>324</v>
      </c>
    </row>
    <row r="2" spans="1:8" x14ac:dyDescent="0.2">
      <c r="A2" t="s">
        <v>304</v>
      </c>
      <c r="B2" t="s">
        <v>305</v>
      </c>
      <c r="C2" t="s">
        <v>304</v>
      </c>
    </row>
    <row r="3" spans="1:8" x14ac:dyDescent="0.2">
      <c r="A3" t="s">
        <v>306</v>
      </c>
      <c r="B3" t="s">
        <v>306</v>
      </c>
      <c r="C3" t="s">
        <v>306</v>
      </c>
      <c r="D3" t="s">
        <v>307</v>
      </c>
    </row>
    <row r="4" spans="1:8" x14ac:dyDescent="0.2">
      <c r="A4" t="s">
        <v>308</v>
      </c>
      <c r="B4" t="s">
        <v>309</v>
      </c>
      <c r="C4" t="s">
        <v>309</v>
      </c>
    </row>
    <row r="5" spans="1:8" x14ac:dyDescent="0.2">
      <c r="A5" t="s">
        <v>310</v>
      </c>
      <c r="B5" t="s">
        <v>311</v>
      </c>
      <c r="C5" t="s">
        <v>311</v>
      </c>
    </row>
    <row r="6" spans="1:8" x14ac:dyDescent="0.2">
      <c r="A6" t="s">
        <v>312</v>
      </c>
      <c r="B6" t="s">
        <v>313</v>
      </c>
      <c r="C6" t="s">
        <v>314</v>
      </c>
      <c r="D6" t="s">
        <v>315</v>
      </c>
      <c r="E6" s="80">
        <v>1172000</v>
      </c>
      <c r="G6" s="82">
        <f>(E6-A6)/A6</f>
        <v>3.7168141592920353E-2</v>
      </c>
      <c r="H6" s="82">
        <f>(A6-C6)/C6</f>
        <v>8.1246591202671539E-2</v>
      </c>
    </row>
    <row r="7" spans="1:8" x14ac:dyDescent="0.2">
      <c r="A7" t="s">
        <v>316</v>
      </c>
      <c r="B7" t="s">
        <v>317</v>
      </c>
      <c r="C7" t="s">
        <v>318</v>
      </c>
      <c r="D7" t="s">
        <v>319</v>
      </c>
      <c r="E7" s="80">
        <v>1251000</v>
      </c>
      <c r="G7" s="82">
        <f>(E7-A7)/A7</f>
        <v>0.12298025134649911</v>
      </c>
      <c r="H7" s="82">
        <f>(A7-C7)/C7</f>
        <v>0.16649214659685863</v>
      </c>
    </row>
    <row r="8" spans="1:8" x14ac:dyDescent="0.2">
      <c r="A8" t="s">
        <v>320</v>
      </c>
      <c r="B8" t="s">
        <v>321</v>
      </c>
      <c r="C8" t="s">
        <v>322</v>
      </c>
      <c r="D8" t="s">
        <v>323</v>
      </c>
      <c r="E8" s="80">
        <f>E7-E6</f>
        <v>79000</v>
      </c>
    </row>
  </sheetData>
  <phoneticPr fontId="46" type="noConversion"/>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93604-DFCA-4C9B-BBBB-9EDE3BE2864D}">
  <dimension ref="A1:X68"/>
  <sheetViews>
    <sheetView rightToLeft="1" topLeftCell="B13" workbookViewId="0">
      <selection activeCell="B37" sqref="B37"/>
    </sheetView>
  </sheetViews>
  <sheetFormatPr defaultRowHeight="14.25" x14ac:dyDescent="0.2"/>
  <cols>
    <col min="3" max="3" width="19.125" customWidth="1"/>
    <col min="4" max="7" width="10.875" bestFit="1" customWidth="1"/>
    <col min="19" max="21" width="12.25" bestFit="1" customWidth="1"/>
  </cols>
  <sheetData>
    <row r="1" spans="2:24" ht="75" customHeight="1" x14ac:dyDescent="0.2">
      <c r="B1" s="3"/>
      <c r="D1" s="133" t="s">
        <v>183</v>
      </c>
      <c r="E1" s="133"/>
      <c r="F1" s="133"/>
      <c r="G1" s="133"/>
      <c r="H1" s="133"/>
      <c r="I1" s="133"/>
      <c r="J1" s="133"/>
      <c r="K1" s="133"/>
      <c r="L1" s="133"/>
      <c r="M1" s="133"/>
      <c r="N1" s="133"/>
      <c r="O1" s="133"/>
      <c r="P1" s="133"/>
      <c r="Q1" s="133"/>
      <c r="R1" s="133"/>
      <c r="S1" s="133"/>
      <c r="T1" s="133"/>
      <c r="U1" s="133"/>
      <c r="V1" s="133"/>
      <c r="W1" s="133"/>
      <c r="X1" s="133"/>
    </row>
    <row r="2" spans="2:24" ht="21" thickBot="1" x14ac:dyDescent="0.25">
      <c r="B2" s="10" t="s">
        <v>341</v>
      </c>
    </row>
    <row r="3" spans="2:24" ht="15.75" x14ac:dyDescent="0.2">
      <c r="B3" s="70" t="s">
        <v>180</v>
      </c>
    </row>
    <row r="4" spans="2:24" ht="16.5" x14ac:dyDescent="0.2">
      <c r="B4" s="71" t="s">
        <v>181</v>
      </c>
    </row>
    <row r="5" spans="2:24" ht="16.5" x14ac:dyDescent="0.2">
      <c r="B5" s="71"/>
    </row>
    <row r="6" spans="2:24" ht="16.5" x14ac:dyDescent="0.2">
      <c r="B6" s="71"/>
      <c r="C6" s="71" t="s">
        <v>191</v>
      </c>
    </row>
    <row r="7" spans="2:24" ht="23.25" customHeight="1" x14ac:dyDescent="0.2">
      <c r="B7" s="71"/>
      <c r="C7" s="75" t="s">
        <v>184</v>
      </c>
      <c r="D7" s="75"/>
    </row>
    <row r="8" spans="2:24" ht="23.25" customHeight="1" x14ac:dyDescent="0.2">
      <c r="B8" s="71"/>
      <c r="C8" s="71" t="s">
        <v>192</v>
      </c>
      <c r="D8" s="75"/>
    </row>
    <row r="9" spans="2:24" ht="16.5" x14ac:dyDescent="0.2">
      <c r="B9" s="71"/>
      <c r="C9" s="76" t="s">
        <v>185</v>
      </c>
      <c r="D9" s="76" t="s">
        <v>186</v>
      </c>
    </row>
    <row r="10" spans="2:24" ht="16.5" x14ac:dyDescent="0.2">
      <c r="B10" s="71"/>
      <c r="C10" s="77" t="s">
        <v>187</v>
      </c>
      <c r="D10" s="78">
        <v>86.06</v>
      </c>
    </row>
    <row r="11" spans="2:24" ht="16.5" x14ac:dyDescent="0.2">
      <c r="B11" s="71"/>
      <c r="C11" s="79" t="s">
        <v>188</v>
      </c>
      <c r="D11" s="78">
        <v>86.71</v>
      </c>
    </row>
    <row r="12" spans="2:24" ht="16.5" x14ac:dyDescent="0.2">
      <c r="B12" s="71"/>
      <c r="C12" s="79" t="s">
        <v>189</v>
      </c>
      <c r="D12" s="78">
        <v>88.21</v>
      </c>
    </row>
    <row r="13" spans="2:24" ht="16.5" x14ac:dyDescent="0.2">
      <c r="B13" s="71"/>
    </row>
    <row r="14" spans="2:24" x14ac:dyDescent="0.2">
      <c r="B14" s="3"/>
    </row>
    <row r="15" spans="2:24" x14ac:dyDescent="0.2">
      <c r="B15" s="3"/>
      <c r="W15" s="74" t="s">
        <v>193</v>
      </c>
    </row>
    <row r="16" spans="2:24" ht="16.5" x14ac:dyDescent="0.2">
      <c r="B16" s="71" t="s">
        <v>525</v>
      </c>
      <c r="W16" s="74" t="s">
        <v>194</v>
      </c>
    </row>
    <row r="17" spans="1:21" x14ac:dyDescent="0.2">
      <c r="B17" s="3"/>
    </row>
    <row r="18" spans="1:21" ht="30" customHeight="1" x14ac:dyDescent="0.2">
      <c r="B18" s="3"/>
      <c r="C18" s="76" t="s">
        <v>325</v>
      </c>
      <c r="D18" s="76">
        <v>2022</v>
      </c>
      <c r="E18" s="76">
        <v>2023</v>
      </c>
      <c r="F18" s="76">
        <v>2024</v>
      </c>
    </row>
    <row r="19" spans="1:21" ht="15" x14ac:dyDescent="0.2">
      <c r="B19" s="3"/>
      <c r="C19" s="77" t="str">
        <f>'Table003 (Page 4)'!D6</f>
        <v>‫إجمالي الإيــــــــــرادات‬</v>
      </c>
      <c r="D19" s="78" t="str">
        <f>'Table003 (Page 4)'!C6</f>
        <v>1,045,090</v>
      </c>
      <c r="E19" s="78" t="str">
        <f>'Table003 (Page 4)'!A6</f>
        <v>1,130,000</v>
      </c>
      <c r="F19" s="81">
        <f>'Table003 (Page 4)'!E6</f>
        <v>1172000</v>
      </c>
    </row>
    <row r="20" spans="1:21" x14ac:dyDescent="0.2">
      <c r="B20" s="3"/>
      <c r="C20" s="79" t="str">
        <f>'Table003 (Page 4)'!D7</f>
        <v>‫إجمالي المصروفات‬</v>
      </c>
      <c r="D20" s="78" t="str">
        <f>'Table003 (Page 4)'!C7</f>
        <v>955,000</v>
      </c>
      <c r="E20" s="78" t="str">
        <f>'Table003 (Page 4)'!A7</f>
        <v>1,114,000</v>
      </c>
      <c r="F20" s="81">
        <f>'Table003 (Page 4)'!E7</f>
        <v>1251000</v>
      </c>
    </row>
    <row r="21" spans="1:21" x14ac:dyDescent="0.2">
      <c r="B21" s="3"/>
      <c r="C21" s="79" t="str">
        <f>'Table003 (Page 4)'!D8</f>
        <v>‫الفائض/ (العجز)‬</v>
      </c>
      <c r="D21" s="78" t="str">
        <f>'Table003 (Page 4)'!C8</f>
        <v>90,090</v>
      </c>
      <c r="E21" s="78" t="str">
        <f>'Table003 (Page 4)'!A8</f>
        <v>16,000</v>
      </c>
      <c r="F21" s="87">
        <f>'Table003 (Page 4)'!E8</f>
        <v>79000</v>
      </c>
    </row>
    <row r="22" spans="1:21" x14ac:dyDescent="0.2">
      <c r="B22" s="3"/>
    </row>
    <row r="23" spans="1:21" x14ac:dyDescent="0.2">
      <c r="B23" s="3"/>
    </row>
    <row r="24" spans="1:21" x14ac:dyDescent="0.2">
      <c r="B24" s="3"/>
    </row>
    <row r="25" spans="1:21" ht="16.5" x14ac:dyDescent="0.2">
      <c r="B25" s="71" t="s">
        <v>326</v>
      </c>
    </row>
    <row r="26" spans="1:21" ht="16.5" x14ac:dyDescent="0.2">
      <c r="A26">
        <v>1</v>
      </c>
      <c r="B26" s="71" t="s">
        <v>327</v>
      </c>
      <c r="S26" s="82">
        <v>2.9999999999999997E-4</v>
      </c>
      <c r="T26" s="82">
        <v>1.0999999999999999E-2</v>
      </c>
      <c r="U26" s="82">
        <v>5.5E-2</v>
      </c>
    </row>
    <row r="27" spans="1:21" ht="16.5" x14ac:dyDescent="0.2">
      <c r="A27">
        <v>2</v>
      </c>
      <c r="B27" s="71" t="s">
        <v>328</v>
      </c>
      <c r="R27">
        <v>2022</v>
      </c>
      <c r="S27">
        <v>2023</v>
      </c>
      <c r="T27">
        <v>2024</v>
      </c>
      <c r="U27">
        <v>2025</v>
      </c>
    </row>
    <row r="28" spans="1:21" ht="16.5" x14ac:dyDescent="0.2">
      <c r="A28">
        <v>3</v>
      </c>
      <c r="B28" s="71" t="s">
        <v>329</v>
      </c>
      <c r="R28" s="83">
        <v>4155</v>
      </c>
      <c r="S28" s="83">
        <f>(1-S26)*R28</f>
        <v>4153.7534999999998</v>
      </c>
      <c r="T28" s="83">
        <f>(1-T26)*S28</f>
        <v>4108.0622114999996</v>
      </c>
      <c r="U28" s="83">
        <f>(1+U26)*T28</f>
        <v>4334.0056331324995</v>
      </c>
    </row>
    <row r="29" spans="1:21" ht="16.5" x14ac:dyDescent="0.2">
      <c r="A29">
        <v>4</v>
      </c>
      <c r="B29" s="71" t="s">
        <v>330</v>
      </c>
    </row>
    <row r="30" spans="1:21" ht="16.5" x14ac:dyDescent="0.2">
      <c r="A30">
        <v>5</v>
      </c>
      <c r="B30" s="71" t="s">
        <v>331</v>
      </c>
    </row>
    <row r="31" spans="1:21" ht="16.5" x14ac:dyDescent="0.2">
      <c r="A31">
        <v>6</v>
      </c>
      <c r="B31" s="71" t="s">
        <v>332</v>
      </c>
    </row>
    <row r="32" spans="1:21" ht="16.5" x14ac:dyDescent="0.2">
      <c r="A32">
        <v>7</v>
      </c>
      <c r="B32" s="71"/>
    </row>
    <row r="33" spans="1:17" ht="16.5" x14ac:dyDescent="0.2">
      <c r="A33">
        <v>8</v>
      </c>
      <c r="B33" s="71"/>
    </row>
    <row r="34" spans="1:17" ht="16.5" x14ac:dyDescent="0.2">
      <c r="B34" s="71"/>
    </row>
    <row r="35" spans="1:17" x14ac:dyDescent="0.2">
      <c r="B35" s="3"/>
    </row>
    <row r="36" spans="1:17" ht="15" x14ac:dyDescent="0.25">
      <c r="B36" s="72" t="s">
        <v>527</v>
      </c>
    </row>
    <row r="37" spans="1:17" x14ac:dyDescent="0.2">
      <c r="B37" s="3"/>
    </row>
    <row r="38" spans="1:17" ht="33.75" customHeight="1" x14ac:dyDescent="0.2">
      <c r="B38" s="3"/>
      <c r="C38" s="76" t="s">
        <v>325</v>
      </c>
      <c r="D38" s="76">
        <v>2022</v>
      </c>
      <c r="E38" s="76">
        <v>2023</v>
      </c>
      <c r="F38" s="76">
        <v>2024</v>
      </c>
      <c r="G38" s="76">
        <v>2025</v>
      </c>
    </row>
    <row r="39" spans="1:17" ht="22.5" customHeight="1" x14ac:dyDescent="0.2">
      <c r="B39" s="3"/>
      <c r="C39" s="77" t="s">
        <v>291</v>
      </c>
      <c r="D39" s="86">
        <v>4157</v>
      </c>
      <c r="E39" s="86">
        <v>4034</v>
      </c>
      <c r="F39" s="86">
        <v>4108.0622114999996</v>
      </c>
      <c r="G39" s="86">
        <v>4334.0056331324995</v>
      </c>
    </row>
    <row r="40" spans="1:17" ht="22.5" customHeight="1" x14ac:dyDescent="0.2">
      <c r="B40" s="3"/>
      <c r="C40" s="77" t="s">
        <v>333</v>
      </c>
      <c r="D40" s="84">
        <v>8.6999999999999994E-2</v>
      </c>
      <c r="E40" s="85">
        <v>-2.9999999999999997E-4</v>
      </c>
      <c r="F40" s="85">
        <v>-1.0999999999999999E-2</v>
      </c>
      <c r="G40" s="84">
        <v>5.5E-2</v>
      </c>
    </row>
    <row r="41" spans="1:17" x14ac:dyDescent="0.2">
      <c r="B41" s="3"/>
    </row>
    <row r="42" spans="1:17" x14ac:dyDescent="0.2">
      <c r="B42" s="3"/>
    </row>
    <row r="43" spans="1:17" x14ac:dyDescent="0.2">
      <c r="B43" s="3"/>
      <c r="Q43" s="74"/>
    </row>
    <row r="44" spans="1:17" ht="16.5" x14ac:dyDescent="0.25">
      <c r="B44" s="88" t="s">
        <v>334</v>
      </c>
      <c r="Q44" s="74" t="s">
        <v>182</v>
      </c>
    </row>
    <row r="45" spans="1:17" ht="16.5" x14ac:dyDescent="0.2">
      <c r="A45">
        <v>1</v>
      </c>
      <c r="B45" s="71" t="s">
        <v>375</v>
      </c>
    </row>
    <row r="46" spans="1:17" ht="16.5" x14ac:dyDescent="0.2">
      <c r="A46">
        <v>2</v>
      </c>
      <c r="B46" s="71" t="s">
        <v>335</v>
      </c>
    </row>
    <row r="47" spans="1:17" ht="16.5" x14ac:dyDescent="0.2">
      <c r="A47">
        <v>3</v>
      </c>
      <c r="B47" s="71" t="s">
        <v>376</v>
      </c>
    </row>
    <row r="48" spans="1:17" x14ac:dyDescent="0.2">
      <c r="B48" s="3"/>
    </row>
    <row r="49" spans="1:21" x14ac:dyDescent="0.2">
      <c r="B49" s="3"/>
      <c r="T49" s="74" t="s">
        <v>336</v>
      </c>
    </row>
    <row r="50" spans="1:21" ht="16.5" x14ac:dyDescent="0.2">
      <c r="B50" s="2" t="s">
        <v>25</v>
      </c>
      <c r="T50" s="74" t="s">
        <v>194</v>
      </c>
    </row>
    <row r="51" spans="1:21" ht="16.5" x14ac:dyDescent="0.2">
      <c r="A51">
        <v>1</v>
      </c>
      <c r="B51" s="71" t="s">
        <v>338</v>
      </c>
    </row>
    <row r="52" spans="1:21" ht="16.5" x14ac:dyDescent="0.2">
      <c r="A52">
        <v>2</v>
      </c>
      <c r="B52" s="71" t="s">
        <v>339</v>
      </c>
      <c r="P52" s="74"/>
    </row>
    <row r="53" spans="1:21" ht="16.5" x14ac:dyDescent="0.2">
      <c r="A53">
        <v>3</v>
      </c>
      <c r="B53" s="71" t="s">
        <v>340</v>
      </c>
      <c r="P53" s="74"/>
    </row>
    <row r="54" spans="1:21" x14ac:dyDescent="0.2">
      <c r="B54" s="3"/>
    </row>
    <row r="55" spans="1:21" x14ac:dyDescent="0.2">
      <c r="P55" s="74" t="s">
        <v>337</v>
      </c>
    </row>
    <row r="56" spans="1:21" x14ac:dyDescent="0.2">
      <c r="B56" s="3"/>
    </row>
    <row r="57" spans="1:21" ht="16.5" x14ac:dyDescent="0.2">
      <c r="B57" s="2" t="s">
        <v>342</v>
      </c>
    </row>
    <row r="58" spans="1:21" x14ac:dyDescent="0.2">
      <c r="P58" s="74" t="s">
        <v>357</v>
      </c>
    </row>
    <row r="59" spans="1:21" ht="16.5" x14ac:dyDescent="0.2">
      <c r="B59" s="71" t="s">
        <v>326</v>
      </c>
    </row>
    <row r="60" spans="1:21" ht="16.5" x14ac:dyDescent="0.2">
      <c r="A60">
        <v>1</v>
      </c>
      <c r="B60" s="71" t="s">
        <v>327</v>
      </c>
      <c r="S60" s="82">
        <v>2.9999999999999997E-4</v>
      </c>
      <c r="T60" s="82">
        <v>1.0999999999999999E-2</v>
      </c>
      <c r="U60" s="82">
        <v>5.5E-2</v>
      </c>
    </row>
    <row r="61" spans="1:21" ht="16.5" x14ac:dyDescent="0.2">
      <c r="A61">
        <v>2</v>
      </c>
      <c r="B61" s="71" t="s">
        <v>328</v>
      </c>
      <c r="R61">
        <v>2022</v>
      </c>
      <c r="S61">
        <v>2023</v>
      </c>
      <c r="T61">
        <v>2024</v>
      </c>
      <c r="U61">
        <v>2025</v>
      </c>
    </row>
    <row r="62" spans="1:21" ht="16.5" x14ac:dyDescent="0.2">
      <c r="A62">
        <v>3</v>
      </c>
      <c r="B62" s="71" t="s">
        <v>329</v>
      </c>
      <c r="R62" s="83">
        <v>4155</v>
      </c>
      <c r="S62" s="83">
        <f>(1-S60)*R62</f>
        <v>4153.7534999999998</v>
      </c>
      <c r="T62" s="83">
        <f>(1-T60)*S62</f>
        <v>4108.0622114999996</v>
      </c>
      <c r="U62" s="83">
        <f>(1+U60)*T62</f>
        <v>4334.0056331324995</v>
      </c>
    </row>
    <row r="63" spans="1:21" ht="16.5" x14ac:dyDescent="0.2">
      <c r="A63">
        <v>4</v>
      </c>
      <c r="B63" s="71" t="s">
        <v>330</v>
      </c>
    </row>
    <row r="64" spans="1:21" ht="16.5" x14ac:dyDescent="0.2">
      <c r="A64">
        <v>5</v>
      </c>
      <c r="B64" s="71" t="s">
        <v>331</v>
      </c>
    </row>
    <row r="65" spans="1:16" ht="16.5" x14ac:dyDescent="0.2">
      <c r="A65">
        <v>6</v>
      </c>
      <c r="B65" s="71" t="s">
        <v>332</v>
      </c>
    </row>
    <row r="66" spans="1:16" ht="16.5" x14ac:dyDescent="0.2">
      <c r="A66">
        <v>7</v>
      </c>
      <c r="B66" s="71"/>
      <c r="P66" s="74" t="s">
        <v>360</v>
      </c>
    </row>
    <row r="67" spans="1:16" ht="16.5" x14ac:dyDescent="0.2">
      <c r="A67">
        <v>8</v>
      </c>
      <c r="B67" s="71"/>
      <c r="P67" s="74" t="s">
        <v>358</v>
      </c>
    </row>
    <row r="68" spans="1:16" ht="16.5" x14ac:dyDescent="0.2">
      <c r="B68" s="71"/>
      <c r="P68" s="74" t="s">
        <v>359</v>
      </c>
    </row>
  </sheetData>
  <mergeCells count="1">
    <mergeCell ref="D1:X1"/>
  </mergeCells>
  <hyperlinks>
    <hyperlink ref="Q44" r:id="rId1" xr:uid="{BB04CC5B-06BB-4F1B-BB2C-44157FA9F138}"/>
    <hyperlink ref="W15" r:id="rId2" location="header2_10" display="https://www.my.gov.sa/wps/portal/snp/aboutksa/governmentBudget/!ut/p/z1/jZBdb4JAEEV_Da_MXQElfVuxieLHurEq7kuDhq4kwJp1W_5-Ce2LibXO20zOmdxcUpSRavKvUueuNE1edftBDd-Xs2QGETKBaBdA8tdVGKaTAUagfQ-k6zhkHEyIIBpDJsuR4JsdAyJSz_j4Yzj-91WPzOUC03GHiBUbQsq3SbKYbwfdj1_gUcQeeJAhJaUrc_zpgzfHINakbPFR2ML6n7Y7n527XF88eGjb1tfG6KrwT6b2cE85m6uj7JakTW7pUm8zlOt6H7v4G1fjKro!/#header2_10" xr:uid="{6BAB6121-CAA5-45C1-BB0C-5D1866B4E989}"/>
    <hyperlink ref="W16" r:id="rId3" xr:uid="{04AB994A-51DF-4F15-89CD-D3564917232C}"/>
    <hyperlink ref="T50" r:id="rId4" xr:uid="{7BA6B4E2-0E5F-4F2A-A7E7-E35F3DF509B3}"/>
    <hyperlink ref="T49" r:id="rId5" xr:uid="{E9E6827A-7DD3-4AF3-9B7A-D3A46C0BC875}"/>
    <hyperlink ref="P55" r:id="rId6" xr:uid="{6017A4E2-77CD-4687-88F0-8A26E24DCB2F}"/>
    <hyperlink ref="P58" r:id="rId7" xr:uid="{A89D084A-6ACD-4F12-9112-8A888080E8BB}"/>
    <hyperlink ref="P67" r:id="rId8" xr:uid="{6A06099D-3B30-470F-8BC8-FC36A30E91DA}"/>
    <hyperlink ref="P68" r:id="rId9" xr:uid="{4328E18B-7C7A-4ECF-BAFA-05446AE631EC}"/>
    <hyperlink ref="P66" r:id="rId10" xr:uid="{8D41589C-60DA-467B-BB71-F0ED66748871}"/>
  </hyperlinks>
  <pageMargins left="0.7" right="0.7" top="0.75" bottom="0.75" header="0.3" footer="0.3"/>
  <pageSetup orientation="portrait" horizontalDpi="0" verticalDpi="0" r:id="rId1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DD43D7-6CDB-4395-B9AE-EF8D3F3CA73E}">
  <dimension ref="A2:D67"/>
  <sheetViews>
    <sheetView rightToLeft="1" topLeftCell="A34" workbookViewId="0">
      <selection activeCell="B41" sqref="B41"/>
    </sheetView>
  </sheetViews>
  <sheetFormatPr defaultRowHeight="14.25" x14ac:dyDescent="0.2"/>
  <cols>
    <col min="1" max="1" width="9" style="57"/>
    <col min="2" max="5" width="21" style="57" customWidth="1"/>
    <col min="6" max="16384" width="9" style="57"/>
  </cols>
  <sheetData>
    <row r="2" spans="1:4" ht="21" thickBot="1" x14ac:dyDescent="0.25">
      <c r="B2" s="10" t="s">
        <v>26</v>
      </c>
      <c r="C2" s="93"/>
      <c r="D2" s="93"/>
    </row>
    <row r="3" spans="1:4" ht="15.75" x14ac:dyDescent="0.2">
      <c r="B3" s="70" t="s">
        <v>377</v>
      </c>
      <c r="C3" s="93"/>
      <c r="D3" s="93"/>
    </row>
    <row r="4" spans="1:4" ht="16.5" x14ac:dyDescent="0.2">
      <c r="B4" s="2" t="s">
        <v>378</v>
      </c>
      <c r="C4" s="93"/>
      <c r="D4" s="93"/>
    </row>
    <row r="5" spans="1:4" ht="16.5" x14ac:dyDescent="0.2">
      <c r="A5" s="57">
        <v>1</v>
      </c>
      <c r="B5" s="71" t="s">
        <v>380</v>
      </c>
      <c r="C5" s="93"/>
      <c r="D5" s="93"/>
    </row>
    <row r="6" spans="1:4" ht="16.5" x14ac:dyDescent="0.2">
      <c r="A6" s="57">
        <v>2</v>
      </c>
      <c r="B6" s="71" t="s">
        <v>381</v>
      </c>
      <c r="C6" s="93"/>
      <c r="D6" s="93"/>
    </row>
    <row r="7" spans="1:4" ht="16.5" x14ac:dyDescent="0.2">
      <c r="A7" s="57">
        <v>3</v>
      </c>
      <c r="B7" s="71" t="s">
        <v>382</v>
      </c>
      <c r="C7" s="93"/>
      <c r="D7" s="93"/>
    </row>
    <row r="8" spans="1:4" ht="16.5" x14ac:dyDescent="0.2">
      <c r="B8" s="71"/>
      <c r="C8" s="93"/>
      <c r="D8" s="93"/>
    </row>
    <row r="9" spans="1:4" ht="16.5" x14ac:dyDescent="0.2">
      <c r="B9" s="71"/>
      <c r="C9" s="93"/>
      <c r="D9" s="93"/>
    </row>
    <row r="10" spans="1:4" ht="16.5" x14ac:dyDescent="0.2">
      <c r="B10" s="71" t="s">
        <v>393</v>
      </c>
      <c r="C10" s="71" t="s">
        <v>394</v>
      </c>
      <c r="D10" s="71" t="s">
        <v>395</v>
      </c>
    </row>
    <row r="11" spans="1:4" ht="16.5" x14ac:dyDescent="0.2">
      <c r="B11" s="2" t="s">
        <v>389</v>
      </c>
      <c r="C11" s="93"/>
      <c r="D11" s="93"/>
    </row>
    <row r="12" spans="1:4" ht="16.5" x14ac:dyDescent="0.2">
      <c r="A12" s="57">
        <v>1</v>
      </c>
      <c r="B12" s="94" t="s">
        <v>383</v>
      </c>
      <c r="C12" s="95" t="s">
        <v>396</v>
      </c>
      <c r="D12" s="95" t="s">
        <v>397</v>
      </c>
    </row>
    <row r="13" spans="1:4" ht="16.5" x14ac:dyDescent="0.2">
      <c r="A13" s="57">
        <v>2</v>
      </c>
      <c r="B13" s="94" t="s">
        <v>384</v>
      </c>
      <c r="C13" s="95" t="s">
        <v>398</v>
      </c>
      <c r="D13" s="95" t="s">
        <v>397</v>
      </c>
    </row>
    <row r="14" spans="1:4" ht="16.5" x14ac:dyDescent="0.2">
      <c r="A14" s="57">
        <v>3</v>
      </c>
      <c r="B14" s="94" t="s">
        <v>385</v>
      </c>
      <c r="C14" s="95" t="s">
        <v>399</v>
      </c>
      <c r="D14" s="95" t="s">
        <v>506</v>
      </c>
    </row>
    <row r="15" spans="1:4" ht="16.5" x14ac:dyDescent="0.2">
      <c r="A15" s="57">
        <v>4</v>
      </c>
      <c r="B15" s="94" t="s">
        <v>386</v>
      </c>
      <c r="C15" s="95" t="s">
        <v>399</v>
      </c>
      <c r="D15" s="95" t="s">
        <v>506</v>
      </c>
    </row>
    <row r="16" spans="1:4" ht="16.5" x14ac:dyDescent="0.2">
      <c r="A16" s="57">
        <v>5</v>
      </c>
      <c r="B16" s="94" t="s">
        <v>387</v>
      </c>
      <c r="C16" s="95" t="s">
        <v>400</v>
      </c>
      <c r="D16" s="95" t="s">
        <v>506</v>
      </c>
    </row>
    <row r="17" spans="1:4" ht="16.5" x14ac:dyDescent="0.2">
      <c r="A17" s="57">
        <v>6</v>
      </c>
      <c r="B17" s="94" t="s">
        <v>388</v>
      </c>
      <c r="C17" s="95" t="s">
        <v>401</v>
      </c>
      <c r="D17" s="95" t="s">
        <v>397</v>
      </c>
    </row>
    <row r="18" spans="1:4" ht="16.5" x14ac:dyDescent="0.2">
      <c r="A18" s="57">
        <v>7</v>
      </c>
      <c r="B18" s="94"/>
      <c r="C18" s="95"/>
      <c r="D18" s="95"/>
    </row>
    <row r="19" spans="1:4" ht="16.5" x14ac:dyDescent="0.2">
      <c r="B19" s="2" t="s">
        <v>390</v>
      </c>
      <c r="C19" s="93"/>
      <c r="D19" s="93"/>
    </row>
    <row r="20" spans="1:4" ht="16.5" x14ac:dyDescent="0.2">
      <c r="A20" s="57">
        <v>8</v>
      </c>
      <c r="B20" s="94" t="s">
        <v>391</v>
      </c>
      <c r="C20" s="95" t="s">
        <v>402</v>
      </c>
      <c r="D20" s="95" t="s">
        <v>403</v>
      </c>
    </row>
    <row r="21" spans="1:4" ht="16.5" x14ac:dyDescent="0.2">
      <c r="A21" s="57">
        <v>9</v>
      </c>
      <c r="B21" s="94" t="s">
        <v>392</v>
      </c>
      <c r="C21" s="95" t="s">
        <v>402</v>
      </c>
      <c r="D21" s="95" t="s">
        <v>403</v>
      </c>
    </row>
    <row r="22" spans="1:4" ht="16.5" x14ac:dyDescent="0.2">
      <c r="A22" s="57">
        <v>10</v>
      </c>
      <c r="B22" s="94"/>
      <c r="C22" s="95"/>
      <c r="D22" s="95"/>
    </row>
    <row r="23" spans="1:4" ht="16.5" x14ac:dyDescent="0.2">
      <c r="B23" s="71"/>
      <c r="C23" s="93"/>
      <c r="D23" s="93"/>
    </row>
    <row r="24" spans="1:4" x14ac:dyDescent="0.2">
      <c r="B24" s="3"/>
      <c r="C24" s="93"/>
      <c r="D24" s="93"/>
    </row>
    <row r="25" spans="1:4" ht="16.5" x14ac:dyDescent="0.2">
      <c r="B25" s="2" t="s">
        <v>379</v>
      </c>
      <c r="C25" s="93"/>
      <c r="D25" s="93"/>
    </row>
    <row r="26" spans="1:4" ht="16.5" x14ac:dyDescent="0.2">
      <c r="B26" s="71" t="s">
        <v>404</v>
      </c>
      <c r="C26" s="93"/>
      <c r="D26" s="93"/>
    </row>
    <row r="27" spans="1:4" ht="16.5" x14ac:dyDescent="0.2">
      <c r="B27" s="71"/>
      <c r="C27" s="93"/>
      <c r="D27" s="93"/>
    </row>
    <row r="28" spans="1:4" ht="17.25" thickBot="1" x14ac:dyDescent="0.25">
      <c r="B28" s="2"/>
      <c r="C28" s="93"/>
      <c r="D28" s="93"/>
    </row>
    <row r="29" spans="1:4" ht="16.5" thickBot="1" x14ac:dyDescent="0.25">
      <c r="B29" s="15" t="s">
        <v>27</v>
      </c>
      <c r="C29" s="16" t="s">
        <v>28</v>
      </c>
      <c r="D29" s="16" t="s">
        <v>29</v>
      </c>
    </row>
    <row r="30" spans="1:4" ht="16.5" thickBot="1" x14ac:dyDescent="0.25">
      <c r="B30" s="17"/>
      <c r="C30" s="18"/>
      <c r="D30" s="18"/>
    </row>
    <row r="31" spans="1:4" ht="16.5" thickBot="1" x14ac:dyDescent="0.25">
      <c r="B31" s="17"/>
      <c r="C31" s="18"/>
      <c r="D31" s="18"/>
    </row>
    <row r="32" spans="1:4" ht="16.5" thickBot="1" x14ac:dyDescent="0.25">
      <c r="B32" s="17"/>
      <c r="C32" s="18"/>
      <c r="D32" s="18"/>
    </row>
    <row r="33" spans="2:4" ht="16.5" thickBot="1" x14ac:dyDescent="0.25">
      <c r="B33" s="17"/>
      <c r="C33" s="18"/>
      <c r="D33" s="18"/>
    </row>
    <row r="34" spans="2:4" ht="16.5" x14ac:dyDescent="0.2">
      <c r="B34" s="2" t="s">
        <v>30</v>
      </c>
      <c r="C34" s="93"/>
      <c r="D34" s="93"/>
    </row>
    <row r="35" spans="2:4" ht="16.5" x14ac:dyDescent="0.2">
      <c r="B35" s="71" t="s">
        <v>528</v>
      </c>
      <c r="C35" s="93"/>
      <c r="D35" s="93"/>
    </row>
    <row r="36" spans="2:4" ht="16.5" x14ac:dyDescent="0.2">
      <c r="B36" s="71"/>
      <c r="C36" s="93"/>
      <c r="D36" s="93"/>
    </row>
    <row r="37" spans="2:4" x14ac:dyDescent="0.2">
      <c r="B37" s="3"/>
      <c r="C37" s="93"/>
      <c r="D37" s="93"/>
    </row>
    <row r="38" spans="2:4" ht="16.5" x14ac:dyDescent="0.2">
      <c r="B38" s="2" t="s">
        <v>31</v>
      </c>
      <c r="C38" s="93"/>
      <c r="D38" s="93"/>
    </row>
    <row r="39" spans="2:4" ht="16.5" x14ac:dyDescent="0.2">
      <c r="B39" s="71" t="s">
        <v>529</v>
      </c>
      <c r="C39" s="93"/>
      <c r="D39" s="93"/>
    </row>
    <row r="40" spans="2:4" ht="16.5" x14ac:dyDescent="0.2">
      <c r="B40" s="2"/>
      <c r="C40" s="93"/>
      <c r="D40" s="93"/>
    </row>
    <row r="41" spans="2:4" x14ac:dyDescent="0.2">
      <c r="B41" s="3"/>
      <c r="C41" s="93"/>
      <c r="D41" s="93"/>
    </row>
    <row r="42" spans="2:4" ht="16.5" x14ac:dyDescent="0.2">
      <c r="B42" s="2" t="s">
        <v>32</v>
      </c>
      <c r="C42" s="93"/>
      <c r="D42" s="93"/>
    </row>
    <row r="43" spans="2:4" ht="16.5" x14ac:dyDescent="0.2">
      <c r="B43" s="71" t="s">
        <v>407</v>
      </c>
      <c r="C43" s="93"/>
      <c r="D43" s="93"/>
    </row>
    <row r="44" spans="2:4" x14ac:dyDescent="0.2">
      <c r="B44" s="3"/>
      <c r="C44" s="93"/>
      <c r="D44" s="93"/>
    </row>
    <row r="45" spans="2:4" x14ac:dyDescent="0.2">
      <c r="B45" s="3"/>
      <c r="C45" s="93"/>
      <c r="D45" s="93"/>
    </row>
    <row r="46" spans="2:4" x14ac:dyDescent="0.2">
      <c r="B46" s="3"/>
      <c r="C46" s="93"/>
      <c r="D46" s="93"/>
    </row>
    <row r="47" spans="2:4" ht="16.5" x14ac:dyDescent="0.2">
      <c r="B47" s="2" t="s">
        <v>33</v>
      </c>
      <c r="C47" s="93"/>
      <c r="D47" s="93"/>
    </row>
    <row r="48" spans="2:4" ht="16.5" x14ac:dyDescent="0.2">
      <c r="B48" s="71" t="s">
        <v>408</v>
      </c>
      <c r="C48" s="93"/>
      <c r="D48" s="93"/>
    </row>
    <row r="49" spans="1:4" ht="16.5" x14ac:dyDescent="0.2">
      <c r="B49" s="2"/>
      <c r="C49" s="93"/>
      <c r="D49" s="93"/>
    </row>
    <row r="50" spans="1:4" x14ac:dyDescent="0.2">
      <c r="B50" s="3"/>
      <c r="C50" s="93"/>
      <c r="D50" s="93"/>
    </row>
    <row r="51" spans="1:4" ht="16.5" x14ac:dyDescent="0.2">
      <c r="B51" s="2" t="s">
        <v>34</v>
      </c>
      <c r="C51" s="93"/>
      <c r="D51" s="93"/>
    </row>
    <row r="52" spans="1:4" ht="16.5" x14ac:dyDescent="0.2">
      <c r="B52" s="71" t="s">
        <v>507</v>
      </c>
      <c r="C52" s="93"/>
      <c r="D52" s="93"/>
    </row>
    <row r="53" spans="1:4" ht="16.5" x14ac:dyDescent="0.2">
      <c r="A53" s="57">
        <v>1</v>
      </c>
      <c r="B53" s="71" t="s">
        <v>409</v>
      </c>
      <c r="C53" s="93"/>
      <c r="D53" s="93"/>
    </row>
    <row r="54" spans="1:4" ht="16.5" x14ac:dyDescent="0.2">
      <c r="A54" s="57">
        <v>2</v>
      </c>
      <c r="B54" s="71" t="s">
        <v>410</v>
      </c>
      <c r="C54" s="93"/>
      <c r="D54" s="93"/>
    </row>
    <row r="55" spans="1:4" ht="16.5" x14ac:dyDescent="0.2">
      <c r="A55" s="57">
        <v>3</v>
      </c>
      <c r="B55" s="71" t="s">
        <v>411</v>
      </c>
      <c r="C55" s="93"/>
      <c r="D55" s="93"/>
    </row>
    <row r="56" spans="1:4" ht="16.5" x14ac:dyDescent="0.2">
      <c r="A56" s="57">
        <v>4</v>
      </c>
      <c r="B56" s="71" t="s">
        <v>412</v>
      </c>
      <c r="C56" s="93"/>
      <c r="D56" s="93"/>
    </row>
    <row r="57" spans="1:4" ht="16.5" x14ac:dyDescent="0.2">
      <c r="A57" s="57">
        <v>5</v>
      </c>
      <c r="B57" s="71"/>
      <c r="C57" s="93"/>
      <c r="D57" s="93"/>
    </row>
    <row r="58" spans="1:4" ht="16.5" x14ac:dyDescent="0.2">
      <c r="A58" s="57">
        <v>6</v>
      </c>
      <c r="B58" s="71"/>
      <c r="C58" s="93"/>
      <c r="D58" s="93"/>
    </row>
    <row r="59" spans="1:4" x14ac:dyDescent="0.2">
      <c r="B59" s="3"/>
      <c r="C59" s="93"/>
      <c r="D59" s="93"/>
    </row>
    <row r="60" spans="1:4" ht="16.5" x14ac:dyDescent="0.2">
      <c r="B60" s="2" t="s">
        <v>35</v>
      </c>
      <c r="C60" s="93"/>
      <c r="D60" s="93"/>
    </row>
    <row r="61" spans="1:4" ht="16.5" x14ac:dyDescent="0.2">
      <c r="A61" s="57">
        <v>1</v>
      </c>
      <c r="B61" s="71" t="s">
        <v>413</v>
      </c>
      <c r="C61" s="93"/>
      <c r="D61" s="93"/>
    </row>
    <row r="62" spans="1:4" ht="16.5" x14ac:dyDescent="0.2">
      <c r="A62" s="57">
        <v>2</v>
      </c>
      <c r="B62" s="71" t="s">
        <v>414</v>
      </c>
      <c r="C62" s="93"/>
      <c r="D62" s="93"/>
    </row>
    <row r="63" spans="1:4" ht="16.5" x14ac:dyDescent="0.2">
      <c r="A63" s="57">
        <v>3</v>
      </c>
      <c r="B63" s="71" t="s">
        <v>415</v>
      </c>
    </row>
    <row r="64" spans="1:4" ht="16.5" x14ac:dyDescent="0.2">
      <c r="A64" s="57">
        <v>4</v>
      </c>
      <c r="B64" s="71" t="s">
        <v>416</v>
      </c>
    </row>
    <row r="65" spans="1:2" ht="16.5" x14ac:dyDescent="0.2">
      <c r="A65" s="57">
        <v>5</v>
      </c>
      <c r="B65" s="71"/>
    </row>
    <row r="66" spans="1:2" ht="16.5" x14ac:dyDescent="0.2">
      <c r="A66" s="57">
        <v>6</v>
      </c>
      <c r="B66" s="71"/>
    </row>
    <row r="67" spans="1:2" ht="16.5" x14ac:dyDescent="0.2">
      <c r="A67" s="57">
        <v>7</v>
      </c>
      <c r="B67" s="71"/>
    </row>
  </sheetData>
  <pageMargins left="0.7" right="0.7" top="0.75" bottom="0.75" header="0.3" footer="0.3"/>
  <pageSetup orientation="portrait" horizontalDpi="0"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c b 7 2 5 5 e 3 - f c 6 6 - 4 5 5 5 - 8 2 b 7 - b a 7 d 7 b 4 0 9 8 5 9 "   x m l n s = " h t t p : / / s c h e m a s . m i c r o s o f t . c o m / D a t a M a s h u p " > A A A A A E s G A A B Q S w M E F A A C A A g A 7 l 1 t W A 5 / k C u l A A A A 9 g A A A B I A H A B D b 2 5 m a W c v U G F j a 2 F n Z S 5 4 b W w g o h g A K K A U A A A A A A A A A A A A A A A A A A A A A A A A A A A A h Y 8 x C s I w G I W v U r I 3 S S O o l L / p I O J i Q R D E N c T Y B t t U k t T 0 b g 4 e y S t Y 0 a q b 4 / v e N 7 x 3 v 9 4 g 7 5 s 6 u i j r d G s y l G C K I m V k e 9 C m z F D n j / E c 5 R w 2 Q p 5 E q a J B N i 7 t 3 S F D l f f n l J A Q A g 4 T 3 N q S M E o T s i / W W 1 m p R q C P r P / L s T b O C y M V 4 r B 7 j e E M J 2 y K G Z t h C m S E U G j z F d i w 9 9 n + Q F h 0 t e + s 4 s L G y x W Q M Q J 5 f + A P U E s D B B Q A A g A I A O 5 d b V 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u X W 1 Y 0 t h W 1 E Q D A A B v C g A A E w A c A E Z v c m 1 1 b G F z L 1 N l Y 3 R p b 2 4 x L m 0 g o h g A K K A U A A A A A A A A A A A A A A A A A A A A A A A A A A A A 7 V b d T t s w F L 5 H 4 h 0 s o 0 n p V h K S w K S B u g l a 0 J D Q B G 2 l X V S 9 M I l L I y V 2 l b g U V P V i 0 o Y m 9 i D 8 C I Q Q 2 8 X e J H 2 b H c e B p C U w m H Y z a V X r J M c 5 3 / n O Z 5 9 T R 9 Q R H m e o o a 7 m y u z M 7 E z U J S F 1 0 R x u k l 2 f I h O j C v K p m J 1 B 8 G n w f u h Q s H y k u / p a y A c R D a u c C c p E p O G u E L 1 o 2 T A G g 4 F O w j 1 C A t 3 h g U F C + A r P 8 e n t 1 a W C e L 7 h u Y b 5 + o 2 1 t L i A S 2 U V Y A 6 v H 4 i Q O A I o K A I b I Q / Q e x H 4 k o i 8 6 o l d U 1 T K a D j E V e 7 3 A 2 b i M s L N 1 b W t 9 W U m u v N O 1 / N d z V 4 q o b f o J f y a d T n U W g 7 3 o x 5 h F Y x t j N v L j A u t J R M B W 7 u U 8 z T V g 0 8 i c W c p o 9 / i K 8 A 0 i A R 8 O r 5 d w i P I J 0 3 H + v f T Q a + e g 2 D d Q 7 A m B L H / C 2 I 9 E 8 E u y B G P Q N N W n Q 8 a 1 I e 6 5 2 H l U V F x O y v N a p e w P V m Y h z 0 q q z E p R L 0 Z E h Z 1 e B i o Z Z K T k f Z Y H Z c n S l b A + 0 j Q A z G 1 9 4 v s 9 o R 9 l D F b d V 0 I V O 1 H A o K o d z O C M K l M 2 l Q K s J + U C 9 x R 4 n R l n 0 N R z / d E G g 4 g t r x I 6 H W 6 T 8 M I e o 6 c E z T U k 5 s m k F g 7 r F H f C z w w a h g B z k 6 f C 9 o Q h x D 3 A 2 e 0 p L V S r H a p h D y G p J O + z l w t H 2 d o j d 6 V 0 W I p l 1 2 W 2 y a D J p v o C G a 0 R s W A U o b u w k b F i R Y p I u v n A Y x U g I R d O p 3 N Z j k A g k w y G U y 7 j K x i y n X K S C D D J 2 4 5 h m o i N W t P y G 1 y r + D 4 Z P w 5 v h p / h f E M 5 z f A N B D s R 5 r h F E s 0 z T K T Z 8 p 7 U h w 5 m S 1 6 K 0 9 J 6 j O P n 6 S J + X R R p t m A J A / x V A K d x 9 f x + f g 4 P k X x T 2 k Y f 4 G H k / E 3 1 U 0 f 3 g K J 9 / g o P g G E C 6 Q 8 4 0 s Y j 9 M + f F s s G F 7 6 o Q L I l z 5 B v C s U n y b B E w N K F T m J r 1 F 8 M z 6 C h x y D X D 9 P X L 6 D / + W 9 / 7 7 4 C s w X 8 R l S O U l e E O k G g J K l n 5 3 x 2 I P a F p x k F h Z s p G 2 T P Q p 1 V n y m 2 X Y 7 6 m w R a f J 4 U 3 y u C X h H 3 + P 7 e k S M j s c I c z z i h 7 T H Q 2 F Y C 5 Z t 1 L j T D 6 S b s W O t v g A T G D f 0 n t u R 2 6 K 1 G f R 8 K q e J P H B V s K n b W Y O 9 o 1 l J O Q 1 b m 2 7 l j j 1 u j 1 o 1 I k j 7 T / r x L c j f 6 r 2 Z f X G q J + f X Z Y L g y i 9 Q S w E C L Q A U A A I A C A D u X W 1 Y D n + Q K 6 U A A A D 2 A A A A E g A A A A A A A A A A A A A A A A A A A A A A Q 2 9 u Z m l n L 1 B h Y 2 t h Z 2 U u e G 1 s U E s B A i 0 A F A A C A A g A 7 l 1 t W A / K 6 a u k A A A A 6 Q A A A B M A A A A A A A A A A A A A A A A A 8 Q A A A F t D b 2 5 0 Z W 5 0 X 1 R 5 c G V z X S 5 4 b W x Q S w E C L Q A U A A I A C A D u X W 1 Y 0 t h W 1 E Q D A A B v C g A A E w A A A A A A A A A A A A A A A A D i A Q A A R m 9 y b X V s Y X M v U 2 V j d G l v b j E u b V B L B Q Y A A A A A A w A D A M I A A A B z 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h G Q A A A A A A A H 8 Z 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U Y W J s Z S U y M D E 8 L 0 l 0 Z W 1 Q Y X R o P j w v S X R l b U x v Y 2 F 0 a W 9 u P j x T d G F i b G V F b n R y a W V z P j x F b n R y e S B U e X B l P S J G a W x s R W 5 h Y m x l Z C I g V m F s d W U 9 I m w x I i A v P j x F b n R y e S B U e X B l P S J G a W x s T 2 J q Z W N 0 V H l w Z S I g V m F s d W U 9 I n N U Y W J s Z S I g L z 4 8 R W 5 0 c n k g V H l w Z T 0 i R m l s b F R v R G F 0 Y U 1 v Z G V s R W 5 h Y m x l Z C I g V m F s d W U 9 I m w w I i A v P j x F b n R y e S B U e X B l P S J J c 1 B y a X Z h d G U i I F Z h b H V l P S J s M C I g L z 4 8 R W 5 0 c n k g V H l w Z T 0 i U X V l c n l J R C I g V m F s d W U 9 I n M 0 M j B i O W Q 4 N y 0 z Z T R l L T Q 4 M z U t Y m R m M S 0 y Z W I 0 N T E w Y T Y x M j U 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R h Y m x l X z E i I C 8 + P E V u d H J 5 I F R 5 c G U 9 I k Z p b G x l Z E N v b X B s Z X R l U m V z d W x 0 V G 9 X b 3 J r c 2 h l Z X Q i I F Z h b H V l P S J s M S I g L z 4 8 R W 5 0 c n k g V H l w Z T 0 i U m V s Y X R p b 2 5 z a G l w S W 5 m b 0 N v b n R h a W 5 l c i I g V m F s d W U 9 I n N 7 J n F 1 b 3 Q 7 Y 2 9 s d W 1 u Q 2 9 1 b n Q m c X V v d D s 6 N i w m c X V v d D t r Z X l D b 2 x 1 b W 5 O Y W 1 l c y Z x d W 9 0 O z p b X S w m c X V v d D t x d W V y e V J l b G F 0 a W 9 u c 2 h p c H M m c X V v d D s 6 W 1 0 s J n F 1 b 3 Q 7 Y 2 9 s d W 1 u S W R l b n R p d G l l c y Z x d W 9 0 O z p b J n F 1 b 3 Q 7 U 2 V j d G l v b j E v V G F i b G U g M S 9 B d X R v U m V t b 3 Z l Z E N v b H V t b n M x L n v Y p 9 m E 2 K / Z i N m E 2 K k s M H 0 m c X V v d D s s J n F 1 b 3 Q 7 U 2 V j d G l v b j E v V G F i b G U g M S 9 B d X R v U m V t b 3 Z l Z E N v b H V t b n M x L n v Y r 9 i x 2 K z Y q S D Y p 9 m E 2 K r Z h t i n 2 Y H Y s 9 m K 2 K k s M X 0 m c X V v d D s s J n F 1 b 3 Q 7 U 2 V j d G l v b j E v V G F i b G U g M S 9 B d X R v U m V t b 3 Z l Z E N v b H V t b n M x L n v Y p 9 m E 2 L T Y s d i t L D J 9 J n F 1 b 3 Q 7 L C Z x d W 9 0 O 1 N l Y 3 R p b 2 4 x L 1 R h Y m x l I D E v Q X V 0 b 1 J l b W 9 2 Z W R D b 2 x 1 b W 5 z M S 5 7 2 Y b Y t d m K 2 K g g 2 K f Z h N m B 2 L H Y r y D Y q N i n 2 Y T Y p 9 m E 2 Y E g 2 K / Z i N m E 2 K f Y s S D Y s 9 m G 2 Y j Z i t i n 2 Y s s M 3 0 m c X V v d D s s J n F 1 b 3 Q 7 U 2 V j d G l v b j E v V G F i b G U g M S 9 B d X R v U m V t b 3 Z l Z E N v b H V t b n M x L n v Y p 9 m E 2 Y b Y p 9 i q 2 K w g 2 K f Z h N m F 2 K 3 Z h N m K L D R 9 J n F 1 b 3 Q 7 L C Z x d W 9 0 O 1 N l Y 3 R p b 2 4 x L 1 R h Y m x l I D E v Q X V 0 b 1 J l b W 9 2 Z W R D b 2 x 1 b W 5 z M S 5 7 2 K f Z h N i q 2 L H Y q t m K 2 K g g 2 L n Y p 9 m E 2 Y X Z i t i n 2 Y s s N X 0 m c X V v d D t d L C Z x d W 9 0 O 0 N v b H V t b k N v d W 5 0 J n F 1 b 3 Q 7 O j Y s J n F 1 b 3 Q 7 S 2 V 5 Q 2 9 s d W 1 u T m F t Z X M m c X V v d D s 6 W 1 0 s J n F 1 b 3 Q 7 Q 2 9 s d W 1 u S W R l b n R p d G l l c y Z x d W 9 0 O z p b J n F 1 b 3 Q 7 U 2 V j d G l v b j E v V G F i b G U g M S 9 B d X R v U m V t b 3 Z l Z E N v b H V t b n M x L n v Y p 9 m E 2 K / Z i N m E 2 K k s M H 0 m c X V v d D s s J n F 1 b 3 Q 7 U 2 V j d G l v b j E v V G F i b G U g M S 9 B d X R v U m V t b 3 Z l Z E N v b H V t b n M x L n v Y r 9 i x 2 K z Y q S D Y p 9 m E 2 K r Z h t i n 2 Y H Y s 9 m K 2 K k s M X 0 m c X V v d D s s J n F 1 b 3 Q 7 U 2 V j d G l v b j E v V G F i b G U g M S 9 B d X R v U m V t b 3 Z l Z E N v b H V t b n M x L n v Y p 9 m E 2 L T Y s d i t L D J 9 J n F 1 b 3 Q 7 L C Z x d W 9 0 O 1 N l Y 3 R p b 2 4 x L 1 R h Y m x l I D E v Q X V 0 b 1 J l b W 9 2 Z W R D b 2 x 1 b W 5 z M S 5 7 2 Y b Y t d m K 2 K g g 2 K f Z h N m B 2 L H Y r y D Y q N i n 2 Y T Y p 9 m E 2 Y E g 2 K / Z i N m E 2 K f Y s S D Y s 9 m G 2 Y j Z i t i n 2 Y s s M 3 0 m c X V v d D s s J n F 1 b 3 Q 7 U 2 V j d G l v b j E v V G F i b G U g M S 9 B d X R v U m V t b 3 Z l Z E N v b H V t b n M x L n v Y p 9 m E 2 Y b Y p 9 i q 2 K w g 2 K f Z h N m F 2 K 3 Z h N m K L D R 9 J n F 1 b 3 Q 7 L C Z x d W 9 0 O 1 N l Y 3 R p b 2 4 x L 1 R h Y m x l I D E v Q X V 0 b 1 J l b W 9 2 Z W R D b 2 x 1 b W 5 z M S 5 7 2 K f Z h N i q 2 L H Y q t m K 2 K g g 2 L n Y p 9 m E 2 Y X Z i t i n 2 Y s s N X 0 m c X V v d D t d L C Z x d W 9 0 O 1 J l b G F 0 a W 9 u c 2 h p c E l u Z m 8 m c X V v d D s 6 W 1 1 9 I i A v P j x F b n R y e S B U e X B l P S J G a W x s U 3 R h d H V z I i B W Y W x 1 Z T 0 i c 0 N v b X B s Z X R l I i A v P j x F b n R y e S B U e X B l P S J G a W x s Q 2 9 s d W 1 u T m F t Z X M i I F Z h b H V l P S J z W y Z x d W 9 0 O 9 i n 2 Y T Y r 9 m I 2 Y T Y q S Z x d W 9 0 O y w m c X V v d D v Y r 9 i x 2 K z Y q S D Y p 9 m E 2 K r Z h t i n 2 Y H Y s 9 m K 2 K k m c X V v d D s s J n F 1 b 3 Q 7 2 K f Z h N i 0 2 L H Y r S Z x d W 9 0 O y w m c X V v d D v Z h t i 1 2 Y r Y q C D Y p 9 m E 2 Y H Y s d i v I N i o 2 K f Z h N i n 2 Y T Z g S D Y r 9 m I 2 Y T Y p 9 i x I N i z 2 Y b Z i N m K 2 K f Z i y Z x d W 9 0 O y w m c X V v d D v Y p 9 m E 2 Y b Y p 9 i q 2 K w g 2 K f Z h N m F 2 K 3 Z h N m K J n F 1 b 3 Q 7 L C Z x d W 9 0 O 9 i n 2 Y T Y q t i x 2 K r Z i t i o I N i 5 2 K f Z h N m F 2 Y r Y p 9 m L J n F 1 b 3 Q 7 X S I g L z 4 8 R W 5 0 c n k g V H l w Z T 0 i R m l s b E N v b H V t b l R 5 c G V z I i B W Y W x 1 Z T 0 i c 0 J n W U d C Z 1 l H I i A v P j x F b n R y e S B U e X B l P S J G a W x s T G F z d F V w Z G F 0 Z W Q i I F Z h b H V l P S J k M j A y N C 0 w M y 0 x M 1 Q w O D o z N T o x O C 4 w O D Q 5 M D Q 0 W i I g L z 4 8 R W 5 0 c n k g V H l w Z T 0 i R m l s b E V y c m 9 y Q 2 9 1 b n Q i I F Z h b H V l P S J s M C I g L z 4 8 R W 5 0 c n k g V H l w Z T 0 i R m l s b E V y c m 9 y Q 2 9 k Z S I g V m F s d W U 9 I n N V b m t u b 3 d u I i A v P j x F b n R y e S B U e X B l P S J G a W x s Q 2 9 1 b n Q i I F Z h b H V l P S J s M j I i I C 8 + P E V u d H J 5 I F R 5 c G U 9 I k F k Z G V k V G 9 E Y X R h T W 9 k Z W w i I F Z h b H V l P S J s M C I g L z 4 8 L 1 N 0 Y W J s Z U V u d H J p Z X M + P C 9 J d G V t P j x J d G V t P j x J d G V t T G 9 j Y X R p b 2 4 + P E l 0 Z W 1 U e X B l P k Z v c m 1 1 b G E 8 L 0 l 0 Z W 1 U e X B l P j x J d G V t U G F 0 a D 5 T Z W N 0 a W 9 u M S 9 U Y W J s Z S U y M D E v U 2 9 1 c m N l P C 9 J d G V t U G F 0 a D 4 8 L 0 l 0 Z W 1 M b 2 N h d G l v b j 4 8 U 3 R h Y m x l R W 5 0 c m l l c y A v P j w v S X R l b T 4 8 S X R l b T 4 8 S X R l b U x v Y 2 F 0 a W 9 u P j x J d G V t V H l w Z T 5 G b 3 J t d W x h P C 9 J d G V t V H l w Z T 4 8 S X R l b V B h d G g + U 2 V j d G l v b j E v V G F i b G U l M j A x L 0 V 4 d H J h Y 3 R l Z C U y M F R h Y m x l J T I w R n J v b S U y M E h 0 b W w 8 L 0 l 0 Z W 1 Q Y X R o P j w v S X R l b U x v Y 2 F 0 a W 9 u P j x T d G F i b G V F b n R y a W V z I C 8 + P C 9 J d G V t P j x J d G V t P j x J d G V t T G 9 j Y X R p b 2 4 + P E l 0 Z W 1 U e X B l P k Z v c m 1 1 b G E 8 L 0 l 0 Z W 1 U e X B l P j x J d G V t U G F 0 a D 5 T Z W N 0 a W 9 u M S 9 U Y W J s Z S U y M D E v Q 2 h h b m d l Z C U y M F R 5 c G U 8 L 0 l 0 Z W 1 Q Y X R o P j w v S X R l b U x v Y 2 F 0 a W 9 u P j x T d G F i b G V F b n R y a W V z I C 8 + P C 9 J d G V t P j x J d G V t P j x J d G V t T G 9 j Y X R p b 2 4 + P E l 0 Z W 1 U e X B l P k Z v c m 1 1 b G E 8 L 0 l 0 Z W 1 U e X B l P j x J d G V t U G F 0 a D 5 T Z W N 0 a W 9 u M S 9 U Y W J s Z S U y M D E v Q W R k Z W Q l M j B D d X N 0 b 2 0 l M j B D b 2 x 1 b W 4 8 L 0 l 0 Z W 1 Q Y X R o P j w v S X R l b U x v Y 2 F 0 a W 9 u P j x T d G F i b G V F b n R y a W V z I C 8 + P C 9 J d G V t P j x J d G V t P j x J d G V t T G 9 j Y X R p b 2 4 + P E l 0 Z W 1 U e X B l P k Z v c m 1 1 b G E 8 L 0 l 0 Z W 1 U e X B l P j x J d G V t U G F 0 a D 5 T Z W N 0 a W 9 u M S 9 U Y W J s Z S U y M D E v S W 5 z Z X J 0 Z W Q l M j B U Z X h 0 J T I w Q m V 0 d 2 V l b i U y M E R l b G l t a X R l c n M 8 L 0 l 0 Z W 1 Q Y X R o P j w v S X R l b U x v Y 2 F 0 a W 9 u P j x T d G F i b G V F b n R y a W V z I C 8 + P C 9 J d G V t P j x J d G V t P j x J d G V t T G 9 j Y X R p b 2 4 + P E l 0 Z W 1 U e X B l P k Z v c m 1 1 b G E 8 L 0 l 0 Z W 1 U e X B l P j x J d G V t U G F 0 a D 5 T Z W N 0 a W 9 u M S 9 U Y W J s Z S U y M D E v U m V u Y W 1 l Z C U y M E N v b H V t b n M 8 L 0 l 0 Z W 1 Q Y X R o P j w v S X R l b U x v Y 2 F 0 a W 9 u P j x T d G F i b G V F b n R y a W V z I C 8 + P C 9 J d G V t P j x J d G V t P j x J d G V t T G 9 j Y X R p b 2 4 + P E l 0 Z W 1 U e X B l P k Z v c m 1 1 b G E 8 L 0 l 0 Z W 1 U e X B l P j x J d G V t U G F 0 a D 5 T Z W N 0 a W 9 u M S 9 U Y W J s Z S U y M D E v S W 5 z Z X J 0 Z W Q l M j B U Z X h 0 J T I w Q m V m b 3 J l J T I w R G V s a W 1 p d G V y P C 9 J d G V t U G F 0 a D 4 8 L 0 l 0 Z W 1 M b 2 N h d G l v b j 4 8 U 3 R h Y m x l R W 5 0 c m l l c y A v P j w v S X R l b T 4 8 S X R l b T 4 8 S X R l b U x v Y 2 F 0 a W 9 u P j x J d G V t V H l w Z T 5 G b 3 J t d W x h P C 9 J d G V t V H l w Z T 4 8 S X R l b V B h d G g + U 2 V j d G l v b j E v V G F i b G U l M j A x L 1 J l b m F t Z W Q l M j B D b 2 x 1 b W 5 z M T w v S X R l b V B h d G g + P C 9 J d G V t T G 9 j Y X R p b 2 4 + P F N 0 Y W J s Z U V u d H J p Z X M g L z 4 8 L 0 l 0 Z W 0 + P E l 0 Z W 0 + P E l 0 Z W 1 M b 2 N h d G l v b j 4 8 S X R l b V R 5 c G U + R m 9 y b X V s Y T w v S X R l b V R 5 c G U + P E l 0 Z W 1 Q Y X R o P l N l Y 3 R p b 2 4 x L 1 R h Y m x l M D A z J T I w K F B h Z 2 U l M j A 0 K T w v S X R l b V B h d G g + P C 9 J d G V t T G 9 j Y X R p b 2 4 + P F N 0 Y W J s Z U V u d H J p Z X M + P E V u d H J 5 I F R 5 c G U 9 I k l z U H J p d m F 0 Z S I g V m F s d W U 9 I m w w I i A v P j x F b n R y e S B U e X B l P S J R d W V y e U l E I i B W Y W x 1 Z T 0 i c z I w Z W U y Z G Q 3 L T l j N T E t N G Y 2 Y S 0 5 M D V h L T M 2 Y m I w N G M 3 Y m I 2 Y i 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U Y W J s Z T A w M 1 9 f U G F n Z V 8 0 I i A v P j x F b n R y e S B U e X B l P S J G a W x s Z W R D b 2 1 w b G V 0 Z V J l c 3 V s d F R v V 2 9 y a 3 N o Z W V 0 I i B W Y W x 1 Z T 0 i b D E i I C 8 + P E V u d H J 5 I F R 5 c G U 9 I k F k Z G V k V G 9 E Y X R h T W 9 k Z W w i I F Z h b H V l P S J s M C I g L z 4 8 R W 5 0 c n k g V H l w Z T 0 i R m l s b E N v d W 5 0 I i B W Y W x 1 Z T 0 i b D c i I C 8 + P E V u d H J 5 I F R 5 c G U 9 I k Z p b G x F c n J v c k N v Z G U i I F Z h b H V l P S J z V W 5 r b m 9 3 b i I g L z 4 8 R W 5 0 c n k g V H l w Z T 0 i R m l s b E V y c m 9 y Q 2 9 1 b n Q i I F Z h b H V l P S J s M C I g L z 4 8 R W 5 0 c n k g V H l w Z T 0 i R m l s b E x h c 3 R V c G R h d G V k I i B W Y W x 1 Z T 0 i Z D I w M j Q t M D M t M T N U M D g 6 N D c 6 M j k u O D I w N j Y 4 O F o i I C 8 + P E V u d H J 5 I F R 5 c G U 9 I k Z p b G x D b 2 x 1 b W 5 U e X B l c y I g V m F s d W U 9 I n N C Z 1 l H Q m c 9 P S I g L z 4 8 R W 5 0 c n k g V H l w Z T 0 i R m l s b E N v b H V t b k 5 h b W V z I i B W Y W x 1 Z T 0 i c 1 s m c X V v d D t D b 2 x 1 b W 4 x J n F 1 b 3 Q 7 L C Z x d W 9 0 O 0 N v b H V t b j I m c X V v d D s s J n F 1 b 3 Q 7 Q 2 9 s d W 1 u M y 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V G F i b G U w M D M g K F B h Z 2 U g N C k v Q X V 0 b 1 J l b W 9 2 Z W R D b 2 x 1 b W 5 z M S 5 7 Q 2 9 s d W 1 u M S w w f S Z x d W 9 0 O y w m c X V v d D t T Z W N 0 a W 9 u M S 9 U Y W J s Z T A w M y A o U G F n Z S A 0 K S 9 B d X R v U m V t b 3 Z l Z E N v b H V t b n M x L n t D b 2 x 1 b W 4 y L D F 9 J n F 1 b 3 Q 7 L C Z x d W 9 0 O 1 N l Y 3 R p b 2 4 x L 1 R h Y m x l M D A z I C h Q Y W d l I D Q p L 0 F 1 d G 9 S Z W 1 v d m V k Q 2 9 s d W 1 u c z E u e 0 N v b H V t b j M s M n 0 m c X V v d D s s J n F 1 b 3 Q 7 U 2 V j d G l v b j E v V G F i b G U w M D M g K F B h Z 2 U g N C k v Q X V 0 b 1 J l b W 9 2 Z W R D b 2 x 1 b W 5 z M S 5 7 Q 2 9 s d W 1 u N C w z f S Z x d W 9 0 O 1 0 s J n F 1 b 3 Q 7 Q 2 9 s d W 1 u Q 2 9 1 b n Q m c X V v d D s 6 N C w m c X V v d D t L Z X l D b 2 x 1 b W 5 O Y W 1 l c y Z x d W 9 0 O z p b X S w m c X V v d D t D b 2 x 1 b W 5 J Z G V u d G l 0 a W V z J n F 1 b 3 Q 7 O l s m c X V v d D t T Z W N 0 a W 9 u M S 9 U Y W J s Z T A w M y A o U G F n Z S A 0 K S 9 B d X R v U m V t b 3 Z l Z E N v b H V t b n M x L n t D b 2 x 1 b W 4 x L D B 9 J n F 1 b 3 Q 7 L C Z x d W 9 0 O 1 N l Y 3 R p b 2 4 x L 1 R h Y m x l M D A z I C h Q Y W d l I D Q p L 0 F 1 d G 9 S Z W 1 v d m V k Q 2 9 s d W 1 u c z E u e 0 N v b H V t b j I s M X 0 m c X V v d D s s J n F 1 b 3 Q 7 U 2 V j d G l v b j E v V G F i b G U w M D M g K F B h Z 2 U g N C k v Q X V 0 b 1 J l b W 9 2 Z W R D b 2 x 1 b W 5 z M S 5 7 Q 2 9 s d W 1 u M y w y f S Z x d W 9 0 O y w m c X V v d D t T Z W N 0 a W 9 u M S 9 U Y W J s Z T A w M y A o U G F n Z S A 0 K S 9 B d X R v U m V t b 3 Z l Z E N v b H V t b n M x L n t D b 2 x 1 b W 4 0 L D N 9 J n F 1 b 3 Q 7 X S w m c X V v d D t S Z W x h d G l v b n N o a X B J b m Z v J n F 1 b 3 Q 7 O l t d f S I g L z 4 8 L 1 N 0 Y W J s Z U V u d H J p Z X M + P C 9 J d G V t P j x J d G V t P j x J d G V t T G 9 j Y X R p b 2 4 + P E l 0 Z W 1 U e X B l P k Z v c m 1 1 b G E 8 L 0 l 0 Z W 1 U e X B l P j x J d G V t U G F 0 a D 5 T Z W N 0 a W 9 u M S 9 U Y W J s Z T A w M y U y M C h Q Y W d l J T I w N C k v U 2 9 1 c m N l P C 9 J d G V t U G F 0 a D 4 8 L 0 l 0 Z W 1 M b 2 N h d G l v b j 4 8 U 3 R h Y m x l R W 5 0 c m l l c y A v P j w v S X R l b T 4 8 S X R l b T 4 8 S X R l b U x v Y 2 F 0 a W 9 u P j x J d G V t V H l w Z T 5 G b 3 J t d W x h P C 9 J d G V t V H l w Z T 4 8 S X R l b V B h d G g + U 2 V j d G l v b j E v V G F i b G U w M D M l M j A o U G F n Z S U y M D Q p L 1 R h Y m x l M D A z P C 9 J d G V t U G F 0 a D 4 8 L 0 l 0 Z W 1 M b 2 N h d G l v b j 4 8 U 3 R h Y m x l R W 5 0 c m l l c y A v P j w v S X R l b T 4 8 S X R l b T 4 8 S X R l b U x v Y 2 F 0 a W 9 u P j x J d G V t V H l w Z T 5 G b 3 J t d W x h P C 9 J d G V t V H l w Z T 4 8 S X R l b V B h d G g + U 2 V j d G l v b j E v V G F i b G U w M D M l M j A o U G F n Z S U y M D Q p L 0 N o Y W 5 n Z W Q l M j B U e X B l P C 9 J d G V t U G F 0 a D 4 8 L 0 l 0 Z W 1 M b 2 N h d G l v b j 4 8 U 3 R h Y m x l R W 5 0 c m l l c y A v P j w v S X R l b T 4 8 L 0 l 0 Z W 1 z P j w v T G 9 j Y W x Q Y W N r Y W d l T W V 0 Y W R h d G F G a W x l P h Y A A A B Q S w U G A A A A A A A A A A A A A A A A A A A A A A A A 2 g A A A A E A A A D Q j J 3 f A R X R E Y x 6 A M B P w p f r A Q A A A O G I r N p v w u 9 J s F 3 8 l 0 G Y 0 0 Y A A A A A A g A A A A A A A 2 Y A A M A A A A A Q A A A A C E + L D l l g B 6 2 r A 1 i Y s 1 r e 5 Q A A A A A E g A A A o A A A A B A A A A A u u + R P 2 U y V L t C g Z Y 6 n c F / 0 U A A A A M M 1 q h y 9 W 0 Z Y L 7 g J a 8 Z r 1 A X 5 d f s O E A M 1 2 o L p x r v 1 u s 8 1 3 f w N 9 r W U d 8 6 l g t I s n l F x G x j f h / 6 K Y x 6 D L c p u v n O p T X Y z U l 0 S g g p X D l K q Q B h H A 3 w M F A A A A N K 5 5 6 C p 8 4 9 R L n 5 / Y P g M x r t v E j K o < / D a t a M a s h u p > 
</file>

<file path=customXml/itemProps1.xml><?xml version="1.0" encoding="utf-8"?>
<ds:datastoreItem xmlns:ds="http://schemas.openxmlformats.org/officeDocument/2006/customXml" ds:itemID="{2BCF4153-E268-4F1F-B1A6-36476C26658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19</vt:i4>
      </vt:variant>
      <vt:variant>
        <vt:lpstr>Named Ranges</vt:lpstr>
      </vt:variant>
      <vt:variant>
        <vt:i4>1</vt:i4>
      </vt:variant>
    </vt:vector>
  </HeadingPairs>
  <TitlesOfParts>
    <vt:vector size="20" baseType="lpstr">
      <vt:lpstr>Introduction</vt:lpstr>
      <vt:lpstr>Define</vt:lpstr>
      <vt:lpstr>Brief</vt:lpstr>
      <vt:lpstr>Products</vt:lpstr>
      <vt:lpstr>Techno</vt:lpstr>
      <vt:lpstr>Table 1</vt:lpstr>
      <vt:lpstr>Table003 (Page 4)</vt:lpstr>
      <vt:lpstr>PESTIL</vt:lpstr>
      <vt:lpstr>Market</vt:lpstr>
      <vt:lpstr>Market-Strtgy</vt:lpstr>
      <vt:lpstr>Staff</vt:lpstr>
      <vt:lpstr>TL</vt:lpstr>
      <vt:lpstr>Technical</vt:lpstr>
      <vt:lpstr>BM</vt:lpstr>
      <vt:lpstr>Risk</vt:lpstr>
      <vt:lpstr>Abilities</vt:lpstr>
      <vt:lpstr>PL&amp;BS</vt:lpstr>
      <vt:lpstr>Finance</vt:lpstr>
      <vt:lpstr>Results &amp; Recommedations</vt:lpstr>
      <vt:lpstr>Products!OLE_LINK1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Ahmed Abuouf</dc:creator>
  <cp:lastModifiedBy>Ahmed Abuouf</cp:lastModifiedBy>
  <dcterms:created xsi:type="dcterms:W3CDTF">2015-06-05T18:17:20Z</dcterms:created>
  <dcterms:modified xsi:type="dcterms:W3CDTF">2024-03-23T11:49:32Z</dcterms:modified>
</cp:coreProperties>
</file>